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01. JANUARY\"/>
    </mc:Choice>
  </mc:AlternateContent>
  <bookViews>
    <workbookView xWindow="0" yWindow="0" windowWidth="28800" windowHeight="12435"/>
  </bookViews>
  <sheets>
    <sheet name="SUMMARY" sheetId="1" r:id="rId1"/>
  </sheets>
  <externalReferences>
    <externalReference r:id="rId2"/>
  </externalReferences>
  <definedNames>
    <definedName name="_xlnm.Print_Titles" localSheetId="0">SUMMARY!$A:$D,SUMMARY!$8:$8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57" i="1" l="1"/>
  <c r="X457" i="1"/>
  <c r="T456" i="1"/>
  <c r="T458" i="1" s="1"/>
  <c r="P456" i="1"/>
  <c r="P458" i="1" s="1"/>
  <c r="L456" i="1"/>
  <c r="L458" i="1" s="1"/>
  <c r="H456" i="1"/>
  <c r="H458" i="1" s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E455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Y448" i="1"/>
  <c r="X448" i="1"/>
  <c r="F448" i="1"/>
  <c r="W447" i="1"/>
  <c r="W449" i="1" s="1"/>
  <c r="V447" i="1"/>
  <c r="V449" i="1" s="1"/>
  <c r="U447" i="1"/>
  <c r="U449" i="1" s="1"/>
  <c r="T447" i="1"/>
  <c r="T449" i="1" s="1"/>
  <c r="S447" i="1"/>
  <c r="S449" i="1" s="1"/>
  <c r="R447" i="1"/>
  <c r="R449" i="1" s="1"/>
  <c r="Q447" i="1"/>
  <c r="Q449" i="1" s="1"/>
  <c r="P447" i="1"/>
  <c r="P449" i="1" s="1"/>
  <c r="O447" i="1"/>
  <c r="O449" i="1" s="1"/>
  <c r="N447" i="1"/>
  <c r="N449" i="1" s="1"/>
  <c r="M447" i="1"/>
  <c r="M449" i="1" s="1"/>
  <c r="L447" i="1"/>
  <c r="L449" i="1" s="1"/>
  <c r="K447" i="1"/>
  <c r="K449" i="1" s="1"/>
  <c r="J447" i="1"/>
  <c r="J449" i="1" s="1"/>
  <c r="I447" i="1"/>
  <c r="I449" i="1" s="1"/>
  <c r="H447" i="1"/>
  <c r="H449" i="1" s="1"/>
  <c r="G447" i="1"/>
  <c r="G449" i="1" s="1"/>
  <c r="Y446" i="1"/>
  <c r="X446" i="1"/>
  <c r="F446" i="1"/>
  <c r="X445" i="1"/>
  <c r="F445" i="1"/>
  <c r="Y445" i="1" s="1"/>
  <c r="E445" i="1"/>
  <c r="E447" i="1" s="1"/>
  <c r="E449" i="1" s="1"/>
  <c r="F444" i="1"/>
  <c r="S440" i="1"/>
  <c r="R440" i="1"/>
  <c r="K440" i="1"/>
  <c r="J440" i="1"/>
  <c r="X439" i="1"/>
  <c r="F439" i="1"/>
  <c r="W438" i="1"/>
  <c r="W440" i="1" s="1"/>
  <c r="V438" i="1"/>
  <c r="V440" i="1" s="1"/>
  <c r="U438" i="1"/>
  <c r="U440" i="1" s="1"/>
  <c r="T438" i="1"/>
  <c r="T440" i="1" s="1"/>
  <c r="S438" i="1"/>
  <c r="R438" i="1"/>
  <c r="Q438" i="1"/>
  <c r="Q440" i="1" s="1"/>
  <c r="P438" i="1"/>
  <c r="P440" i="1" s="1"/>
  <c r="O438" i="1"/>
  <c r="O440" i="1" s="1"/>
  <c r="N438" i="1"/>
  <c r="N440" i="1" s="1"/>
  <c r="M438" i="1"/>
  <c r="M440" i="1" s="1"/>
  <c r="L438" i="1"/>
  <c r="L440" i="1" s="1"/>
  <c r="K438" i="1"/>
  <c r="J438" i="1"/>
  <c r="I438" i="1"/>
  <c r="I440" i="1" s="1"/>
  <c r="H438" i="1"/>
  <c r="H440" i="1" s="1"/>
  <c r="G438" i="1"/>
  <c r="G440" i="1" s="1"/>
  <c r="F437" i="1"/>
  <c r="F436" i="1"/>
  <c r="E436" i="1"/>
  <c r="F435" i="1"/>
  <c r="R431" i="1"/>
  <c r="J431" i="1"/>
  <c r="I431" i="1"/>
  <c r="F430" i="1"/>
  <c r="W429" i="1"/>
  <c r="W431" i="1" s="1"/>
  <c r="V429" i="1"/>
  <c r="V431" i="1" s="1"/>
  <c r="U429" i="1"/>
  <c r="U431" i="1" s="1"/>
  <c r="T429" i="1"/>
  <c r="T431" i="1" s="1"/>
  <c r="S429" i="1"/>
  <c r="S431" i="1" s="1"/>
  <c r="R429" i="1"/>
  <c r="Q429" i="1"/>
  <c r="Q431" i="1" s="1"/>
  <c r="P429" i="1"/>
  <c r="P431" i="1" s="1"/>
  <c r="O429" i="1"/>
  <c r="O431" i="1" s="1"/>
  <c r="N429" i="1"/>
  <c r="N431" i="1" s="1"/>
  <c r="M429" i="1"/>
  <c r="M431" i="1" s="1"/>
  <c r="L429" i="1"/>
  <c r="L431" i="1" s="1"/>
  <c r="K429" i="1"/>
  <c r="K431" i="1" s="1"/>
  <c r="J429" i="1"/>
  <c r="I429" i="1"/>
  <c r="H429" i="1"/>
  <c r="H431" i="1" s="1"/>
  <c r="G429" i="1"/>
  <c r="G431" i="1" s="1"/>
  <c r="F429" i="1"/>
  <c r="E429" i="1"/>
  <c r="E431" i="1" s="1"/>
  <c r="Y428" i="1"/>
  <c r="F428" i="1"/>
  <c r="X428" i="1" s="1"/>
  <c r="Y427" i="1"/>
  <c r="X427" i="1"/>
  <c r="F427" i="1"/>
  <c r="E427" i="1"/>
  <c r="Y426" i="1"/>
  <c r="X426" i="1"/>
  <c r="X429" i="1" s="1"/>
  <c r="F426" i="1"/>
  <c r="W422" i="1"/>
  <c r="U422" i="1"/>
  <c r="P422" i="1"/>
  <c r="L422" i="1"/>
  <c r="K422" i="1"/>
  <c r="G422" i="1"/>
  <c r="Y421" i="1"/>
  <c r="X421" i="1"/>
  <c r="F421" i="1"/>
  <c r="W420" i="1"/>
  <c r="V420" i="1"/>
  <c r="V422" i="1" s="1"/>
  <c r="U420" i="1"/>
  <c r="T420" i="1"/>
  <c r="T422" i="1" s="1"/>
  <c r="S420" i="1"/>
  <c r="S422" i="1" s="1"/>
  <c r="R420" i="1"/>
  <c r="R422" i="1" s="1"/>
  <c r="Q420" i="1"/>
  <c r="Q422" i="1" s="1"/>
  <c r="P420" i="1"/>
  <c r="O420" i="1"/>
  <c r="O422" i="1" s="1"/>
  <c r="N420" i="1"/>
  <c r="N422" i="1" s="1"/>
  <c r="M420" i="1"/>
  <c r="M422" i="1" s="1"/>
  <c r="L420" i="1"/>
  <c r="K420" i="1"/>
  <c r="J420" i="1"/>
  <c r="J422" i="1" s="1"/>
  <c r="I420" i="1"/>
  <c r="I422" i="1" s="1"/>
  <c r="H420" i="1"/>
  <c r="H422" i="1" s="1"/>
  <c r="G420" i="1"/>
  <c r="Y419" i="1"/>
  <c r="X419" i="1"/>
  <c r="F419" i="1"/>
  <c r="Y418" i="1"/>
  <c r="X418" i="1"/>
  <c r="F418" i="1"/>
  <c r="F417" i="1"/>
  <c r="E417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S409" i="1"/>
  <c r="K409" i="1"/>
  <c r="X408" i="1"/>
  <c r="W408" i="1"/>
  <c r="V408" i="1"/>
  <c r="U408" i="1"/>
  <c r="T408" i="1"/>
  <c r="T409" i="1" s="1"/>
  <c r="S408" i="1"/>
  <c r="R408" i="1"/>
  <c r="Q408" i="1"/>
  <c r="P408" i="1"/>
  <c r="P409" i="1" s="1"/>
  <c r="O408" i="1"/>
  <c r="N408" i="1"/>
  <c r="M408" i="1"/>
  <c r="L408" i="1"/>
  <c r="L409" i="1" s="1"/>
  <c r="K408" i="1"/>
  <c r="J408" i="1"/>
  <c r="I408" i="1"/>
  <c r="H408" i="1"/>
  <c r="H409" i="1" s="1"/>
  <c r="G408" i="1"/>
  <c r="E408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E407" i="1"/>
  <c r="W406" i="1"/>
  <c r="W409" i="1" s="1"/>
  <c r="V406" i="1"/>
  <c r="V409" i="1" s="1"/>
  <c r="U406" i="1"/>
  <c r="T406" i="1"/>
  <c r="S406" i="1"/>
  <c r="R406" i="1"/>
  <c r="R409" i="1" s="1"/>
  <c r="Q406" i="1"/>
  <c r="P406" i="1"/>
  <c r="O406" i="1"/>
  <c r="O409" i="1" s="1"/>
  <c r="N406" i="1"/>
  <c r="N409" i="1" s="1"/>
  <c r="M406" i="1"/>
  <c r="L406" i="1"/>
  <c r="K406" i="1"/>
  <c r="J406" i="1"/>
  <c r="J409" i="1" s="1"/>
  <c r="I406" i="1"/>
  <c r="H406" i="1"/>
  <c r="G406" i="1"/>
  <c r="G409" i="1" s="1"/>
  <c r="F406" i="1"/>
  <c r="E406" i="1"/>
  <c r="E409" i="1" s="1"/>
  <c r="T402" i="1"/>
  <c r="L402" i="1"/>
  <c r="Y401" i="1"/>
  <c r="X401" i="1"/>
  <c r="F401" i="1"/>
  <c r="W400" i="1"/>
  <c r="W402" i="1" s="1"/>
  <c r="V400" i="1"/>
  <c r="V402" i="1" s="1"/>
  <c r="U400" i="1"/>
  <c r="U402" i="1" s="1"/>
  <c r="T400" i="1"/>
  <c r="S400" i="1"/>
  <c r="S402" i="1" s="1"/>
  <c r="R400" i="1"/>
  <c r="R402" i="1" s="1"/>
  <c r="Q400" i="1"/>
  <c r="Q402" i="1" s="1"/>
  <c r="P400" i="1"/>
  <c r="P402" i="1" s="1"/>
  <c r="O400" i="1"/>
  <c r="O402" i="1" s="1"/>
  <c r="N400" i="1"/>
  <c r="N402" i="1" s="1"/>
  <c r="M400" i="1"/>
  <c r="M402" i="1" s="1"/>
  <c r="L400" i="1"/>
  <c r="K400" i="1"/>
  <c r="K402" i="1" s="1"/>
  <c r="J400" i="1"/>
  <c r="J402" i="1" s="1"/>
  <c r="I400" i="1"/>
  <c r="I402" i="1" s="1"/>
  <c r="H400" i="1"/>
  <c r="H402" i="1" s="1"/>
  <c r="G400" i="1"/>
  <c r="G402" i="1" s="1"/>
  <c r="Y399" i="1"/>
  <c r="X399" i="1"/>
  <c r="F399" i="1"/>
  <c r="F408" i="1" s="1"/>
  <c r="Y408" i="1" s="1"/>
  <c r="X398" i="1"/>
  <c r="F398" i="1"/>
  <c r="Y398" i="1" s="1"/>
  <c r="E398" i="1"/>
  <c r="E400" i="1" s="1"/>
  <c r="E402" i="1" s="1"/>
  <c r="F397" i="1"/>
  <c r="V393" i="1"/>
  <c r="R393" i="1"/>
  <c r="N393" i="1"/>
  <c r="J393" i="1"/>
  <c r="F392" i="1"/>
  <c r="E392" i="1"/>
  <c r="E410" i="1" s="1"/>
  <c r="E411" i="1" s="1"/>
  <c r="W391" i="1"/>
  <c r="W393" i="1" s="1"/>
  <c r="V391" i="1"/>
  <c r="U391" i="1"/>
  <c r="U393" i="1" s="1"/>
  <c r="T391" i="1"/>
  <c r="T393" i="1" s="1"/>
  <c r="S391" i="1"/>
  <c r="S393" i="1" s="1"/>
  <c r="R391" i="1"/>
  <c r="Q391" i="1"/>
  <c r="Q393" i="1" s="1"/>
  <c r="P391" i="1"/>
  <c r="P393" i="1" s="1"/>
  <c r="O391" i="1"/>
  <c r="O393" i="1" s="1"/>
  <c r="N391" i="1"/>
  <c r="M391" i="1"/>
  <c r="M393" i="1" s="1"/>
  <c r="L391" i="1"/>
  <c r="L393" i="1" s="1"/>
  <c r="K391" i="1"/>
  <c r="K393" i="1" s="1"/>
  <c r="J391" i="1"/>
  <c r="I391" i="1"/>
  <c r="I393" i="1" s="1"/>
  <c r="H391" i="1"/>
  <c r="H393" i="1" s="1"/>
  <c r="G391" i="1"/>
  <c r="G393" i="1" s="1"/>
  <c r="E391" i="1"/>
  <c r="Y390" i="1"/>
  <c r="X390" i="1"/>
  <c r="F390" i="1"/>
  <c r="X389" i="1"/>
  <c r="F389" i="1"/>
  <c r="Y389" i="1" s="1"/>
  <c r="F388" i="1"/>
  <c r="V378" i="1"/>
  <c r="V465" i="1" s="1"/>
  <c r="F378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W369" i="1"/>
  <c r="O369" i="1"/>
  <c r="G369" i="1"/>
  <c r="W368" i="1"/>
  <c r="V368" i="1"/>
  <c r="U368" i="1"/>
  <c r="T368" i="1"/>
  <c r="S368" i="1"/>
  <c r="R368" i="1"/>
  <c r="Q368" i="1"/>
  <c r="P368" i="1"/>
  <c r="O368" i="1"/>
  <c r="N368" i="1"/>
  <c r="M368" i="1"/>
  <c r="M379" i="1" s="1"/>
  <c r="L368" i="1"/>
  <c r="K368" i="1"/>
  <c r="J368" i="1"/>
  <c r="I368" i="1"/>
  <c r="I379" i="1" s="1"/>
  <c r="H368" i="1"/>
  <c r="G368" i="1"/>
  <c r="W367" i="1"/>
  <c r="W378" i="1" s="1"/>
  <c r="W465" i="1" s="1"/>
  <c r="V367" i="1"/>
  <c r="U367" i="1"/>
  <c r="U378" i="1" s="1"/>
  <c r="U465" i="1" s="1"/>
  <c r="T367" i="1"/>
  <c r="T378" i="1" s="1"/>
  <c r="T465" i="1" s="1"/>
  <c r="S367" i="1"/>
  <c r="S378" i="1" s="1"/>
  <c r="S465" i="1" s="1"/>
  <c r="R367" i="1"/>
  <c r="R378" i="1" s="1"/>
  <c r="R465" i="1" s="1"/>
  <c r="Q367" i="1"/>
  <c r="Q378" i="1" s="1"/>
  <c r="Q465" i="1" s="1"/>
  <c r="P367" i="1"/>
  <c r="P378" i="1" s="1"/>
  <c r="P465" i="1" s="1"/>
  <c r="O367" i="1"/>
  <c r="O378" i="1" s="1"/>
  <c r="O465" i="1" s="1"/>
  <c r="N367" i="1"/>
  <c r="N378" i="1" s="1"/>
  <c r="N465" i="1" s="1"/>
  <c r="M367" i="1"/>
  <c r="M378" i="1" s="1"/>
  <c r="M465" i="1" s="1"/>
  <c r="L367" i="1"/>
  <c r="L378" i="1" s="1"/>
  <c r="L465" i="1" s="1"/>
  <c r="K367" i="1"/>
  <c r="K378" i="1" s="1"/>
  <c r="K465" i="1" s="1"/>
  <c r="J367" i="1"/>
  <c r="J378" i="1" s="1"/>
  <c r="J465" i="1" s="1"/>
  <c r="I367" i="1"/>
  <c r="I378" i="1" s="1"/>
  <c r="I465" i="1" s="1"/>
  <c r="H367" i="1"/>
  <c r="H378" i="1" s="1"/>
  <c r="H465" i="1" s="1"/>
  <c r="G367" i="1"/>
  <c r="G378" i="1" s="1"/>
  <c r="G465" i="1" s="1"/>
  <c r="E367" i="1"/>
  <c r="W366" i="1"/>
  <c r="V366" i="1"/>
  <c r="U366" i="1"/>
  <c r="U377" i="1" s="1"/>
  <c r="T366" i="1"/>
  <c r="S366" i="1"/>
  <c r="R366" i="1"/>
  <c r="Q366" i="1"/>
  <c r="Q377" i="1" s="1"/>
  <c r="P366" i="1"/>
  <c r="O366" i="1"/>
  <c r="N366" i="1"/>
  <c r="M366" i="1"/>
  <c r="M377" i="1" s="1"/>
  <c r="L366" i="1"/>
  <c r="K366" i="1"/>
  <c r="J366" i="1"/>
  <c r="I366" i="1"/>
  <c r="I377" i="1" s="1"/>
  <c r="H366" i="1"/>
  <c r="G366" i="1"/>
  <c r="W365" i="1"/>
  <c r="V365" i="1"/>
  <c r="U365" i="1"/>
  <c r="T365" i="1"/>
  <c r="T369" i="1" s="1"/>
  <c r="S365" i="1"/>
  <c r="R365" i="1"/>
  <c r="Q365" i="1"/>
  <c r="P365" i="1"/>
  <c r="P369" i="1" s="1"/>
  <c r="O365" i="1"/>
  <c r="N365" i="1"/>
  <c r="M365" i="1"/>
  <c r="L365" i="1"/>
  <c r="K365" i="1"/>
  <c r="J365" i="1"/>
  <c r="I365" i="1"/>
  <c r="H365" i="1"/>
  <c r="G365" i="1"/>
  <c r="F365" i="1"/>
  <c r="E365" i="1"/>
  <c r="W360" i="1"/>
  <c r="S360" i="1"/>
  <c r="O360" i="1"/>
  <c r="G360" i="1"/>
  <c r="X359" i="1"/>
  <c r="F359" i="1"/>
  <c r="W358" i="1"/>
  <c r="V358" i="1"/>
  <c r="V360" i="1" s="1"/>
  <c r="U358" i="1"/>
  <c r="U360" i="1" s="1"/>
  <c r="T358" i="1"/>
  <c r="T360" i="1" s="1"/>
  <c r="S358" i="1"/>
  <c r="R358" i="1"/>
  <c r="R360" i="1" s="1"/>
  <c r="Q358" i="1"/>
  <c r="Q360" i="1" s="1"/>
  <c r="P358" i="1"/>
  <c r="P360" i="1" s="1"/>
  <c r="O358" i="1"/>
  <c r="N358" i="1"/>
  <c r="N360" i="1" s="1"/>
  <c r="M358" i="1"/>
  <c r="M360" i="1" s="1"/>
  <c r="L358" i="1"/>
  <c r="L360" i="1" s="1"/>
  <c r="K358" i="1"/>
  <c r="K360" i="1" s="1"/>
  <c r="J358" i="1"/>
  <c r="J360" i="1" s="1"/>
  <c r="I358" i="1"/>
  <c r="I360" i="1" s="1"/>
  <c r="H358" i="1"/>
  <c r="H360" i="1" s="1"/>
  <c r="G358" i="1"/>
  <c r="E358" i="1"/>
  <c r="E360" i="1" s="1"/>
  <c r="X357" i="1"/>
  <c r="F357" i="1"/>
  <c r="Y357" i="1" s="1"/>
  <c r="F356" i="1"/>
  <c r="Y355" i="1"/>
  <c r="X355" i="1"/>
  <c r="F355" i="1"/>
  <c r="U351" i="1"/>
  <c r="Q351" i="1"/>
  <c r="M351" i="1"/>
  <c r="Y350" i="1"/>
  <c r="X350" i="1"/>
  <c r="X351" i="1" s="1"/>
  <c r="F350" i="1"/>
  <c r="W349" i="1"/>
  <c r="W351" i="1" s="1"/>
  <c r="V349" i="1"/>
  <c r="V351" i="1" s="1"/>
  <c r="U349" i="1"/>
  <c r="T349" i="1"/>
  <c r="T351" i="1" s="1"/>
  <c r="S349" i="1"/>
  <c r="S351" i="1" s="1"/>
  <c r="R349" i="1"/>
  <c r="R351" i="1" s="1"/>
  <c r="Q349" i="1"/>
  <c r="P349" i="1"/>
  <c r="P351" i="1" s="1"/>
  <c r="O349" i="1"/>
  <c r="O351" i="1" s="1"/>
  <c r="N349" i="1"/>
  <c r="N351" i="1" s="1"/>
  <c r="M349" i="1"/>
  <c r="L349" i="1"/>
  <c r="L351" i="1" s="1"/>
  <c r="K349" i="1"/>
  <c r="K351" i="1" s="1"/>
  <c r="J349" i="1"/>
  <c r="J351" i="1" s="1"/>
  <c r="I349" i="1"/>
  <c r="I351" i="1" s="1"/>
  <c r="H349" i="1"/>
  <c r="H351" i="1" s="1"/>
  <c r="G349" i="1"/>
  <c r="G351" i="1" s="1"/>
  <c r="E349" i="1"/>
  <c r="E351" i="1" s="1"/>
  <c r="Y348" i="1"/>
  <c r="X348" i="1"/>
  <c r="F348" i="1"/>
  <c r="Y347" i="1"/>
  <c r="F347" i="1"/>
  <c r="X347" i="1" s="1"/>
  <c r="X346" i="1"/>
  <c r="X349" i="1" s="1"/>
  <c r="F346" i="1"/>
  <c r="F349" i="1" s="1"/>
  <c r="W342" i="1"/>
  <c r="U342" i="1"/>
  <c r="S342" i="1"/>
  <c r="Q342" i="1"/>
  <c r="O342" i="1"/>
  <c r="M342" i="1"/>
  <c r="K342" i="1"/>
  <c r="I342" i="1"/>
  <c r="G342" i="1"/>
  <c r="X341" i="1"/>
  <c r="F341" i="1"/>
  <c r="E341" i="1"/>
  <c r="W340" i="1"/>
  <c r="V340" i="1"/>
  <c r="V342" i="1" s="1"/>
  <c r="U340" i="1"/>
  <c r="T340" i="1"/>
  <c r="T342" i="1" s="1"/>
  <c r="S340" i="1"/>
  <c r="R340" i="1"/>
  <c r="R342" i="1" s="1"/>
  <c r="Q340" i="1"/>
  <c r="P340" i="1"/>
  <c r="P342" i="1" s="1"/>
  <c r="O340" i="1"/>
  <c r="N340" i="1"/>
  <c r="N342" i="1" s="1"/>
  <c r="M340" i="1"/>
  <c r="L340" i="1"/>
  <c r="L342" i="1" s="1"/>
  <c r="K340" i="1"/>
  <c r="J340" i="1"/>
  <c r="J342" i="1" s="1"/>
  <c r="I340" i="1"/>
  <c r="H340" i="1"/>
  <c r="H342" i="1" s="1"/>
  <c r="G340" i="1"/>
  <c r="Y339" i="1"/>
  <c r="F339" i="1"/>
  <c r="X339" i="1" s="1"/>
  <c r="X338" i="1"/>
  <c r="X340" i="1" s="1"/>
  <c r="F338" i="1"/>
  <c r="Y338" i="1" s="1"/>
  <c r="E338" i="1"/>
  <c r="E340" i="1" s="1"/>
  <c r="X337" i="1"/>
  <c r="F337" i="1"/>
  <c r="Y337" i="1" s="1"/>
  <c r="W333" i="1"/>
  <c r="U333" i="1"/>
  <c r="S333" i="1"/>
  <c r="Q333" i="1"/>
  <c r="O333" i="1"/>
  <c r="M333" i="1"/>
  <c r="K333" i="1"/>
  <c r="I333" i="1"/>
  <c r="G333" i="1"/>
  <c r="X332" i="1"/>
  <c r="F332" i="1"/>
  <c r="E332" i="1"/>
  <c r="E333" i="1" s="1"/>
  <c r="W331" i="1"/>
  <c r="V331" i="1"/>
  <c r="V333" i="1" s="1"/>
  <c r="U331" i="1"/>
  <c r="T331" i="1"/>
  <c r="T333" i="1" s="1"/>
  <c r="S331" i="1"/>
  <c r="R331" i="1"/>
  <c r="R333" i="1" s="1"/>
  <c r="Q331" i="1"/>
  <c r="P331" i="1"/>
  <c r="P333" i="1" s="1"/>
  <c r="O331" i="1"/>
  <c r="N331" i="1"/>
  <c r="N333" i="1" s="1"/>
  <c r="M331" i="1"/>
  <c r="L331" i="1"/>
  <c r="L333" i="1" s="1"/>
  <c r="K331" i="1"/>
  <c r="J331" i="1"/>
  <c r="J333" i="1" s="1"/>
  <c r="I331" i="1"/>
  <c r="H331" i="1"/>
  <c r="H333" i="1" s="1"/>
  <c r="G331" i="1"/>
  <c r="Y330" i="1"/>
  <c r="F330" i="1"/>
  <c r="X330" i="1" s="1"/>
  <c r="X329" i="1"/>
  <c r="F329" i="1"/>
  <c r="Y329" i="1" s="1"/>
  <c r="E329" i="1"/>
  <c r="E331" i="1" s="1"/>
  <c r="X328" i="1"/>
  <c r="X331" i="1" s="1"/>
  <c r="F328" i="1"/>
  <c r="Y328" i="1" s="1"/>
  <c r="W324" i="1"/>
  <c r="U324" i="1"/>
  <c r="S324" i="1"/>
  <c r="Q324" i="1"/>
  <c r="O324" i="1"/>
  <c r="M324" i="1"/>
  <c r="K324" i="1"/>
  <c r="I324" i="1"/>
  <c r="G324" i="1"/>
  <c r="X323" i="1"/>
  <c r="F323" i="1"/>
  <c r="E323" i="1"/>
  <c r="W322" i="1"/>
  <c r="V322" i="1"/>
  <c r="V324" i="1" s="1"/>
  <c r="U322" i="1"/>
  <c r="T322" i="1"/>
  <c r="T324" i="1" s="1"/>
  <c r="S322" i="1"/>
  <c r="R322" i="1"/>
  <c r="R324" i="1" s="1"/>
  <c r="Q322" i="1"/>
  <c r="P322" i="1"/>
  <c r="P324" i="1" s="1"/>
  <c r="O322" i="1"/>
  <c r="N322" i="1"/>
  <c r="N324" i="1" s="1"/>
  <c r="M322" i="1"/>
  <c r="L322" i="1"/>
  <c r="L324" i="1" s="1"/>
  <c r="K322" i="1"/>
  <c r="J322" i="1"/>
  <c r="J324" i="1" s="1"/>
  <c r="I322" i="1"/>
  <c r="H322" i="1"/>
  <c r="H324" i="1" s="1"/>
  <c r="G322" i="1"/>
  <c r="Y321" i="1"/>
  <c r="F321" i="1"/>
  <c r="X321" i="1" s="1"/>
  <c r="E321" i="1"/>
  <c r="E322" i="1" s="1"/>
  <c r="Y320" i="1"/>
  <c r="F320" i="1"/>
  <c r="X320" i="1" s="1"/>
  <c r="X322" i="1" s="1"/>
  <c r="X319" i="1"/>
  <c r="F319" i="1"/>
  <c r="Y319" i="1" s="1"/>
  <c r="W315" i="1"/>
  <c r="U315" i="1"/>
  <c r="S315" i="1"/>
  <c r="Q315" i="1"/>
  <c r="O315" i="1"/>
  <c r="M315" i="1"/>
  <c r="K315" i="1"/>
  <c r="I315" i="1"/>
  <c r="G315" i="1"/>
  <c r="X314" i="1"/>
  <c r="F314" i="1"/>
  <c r="E314" i="1"/>
  <c r="E315" i="1" s="1"/>
  <c r="W313" i="1"/>
  <c r="V313" i="1"/>
  <c r="V315" i="1" s="1"/>
  <c r="U313" i="1"/>
  <c r="T313" i="1"/>
  <c r="T315" i="1" s="1"/>
  <c r="S313" i="1"/>
  <c r="R313" i="1"/>
  <c r="R315" i="1" s="1"/>
  <c r="Q313" i="1"/>
  <c r="P313" i="1"/>
  <c r="P315" i="1" s="1"/>
  <c r="O313" i="1"/>
  <c r="N313" i="1"/>
  <c r="N315" i="1" s="1"/>
  <c r="M313" i="1"/>
  <c r="L313" i="1"/>
  <c r="L315" i="1" s="1"/>
  <c r="K313" i="1"/>
  <c r="J313" i="1"/>
  <c r="J315" i="1" s="1"/>
  <c r="I313" i="1"/>
  <c r="H313" i="1"/>
  <c r="H315" i="1" s="1"/>
  <c r="G313" i="1"/>
  <c r="E313" i="1"/>
  <c r="Y312" i="1"/>
  <c r="F312" i="1"/>
  <c r="X312" i="1" s="1"/>
  <c r="X311" i="1"/>
  <c r="F311" i="1"/>
  <c r="Y311" i="1" s="1"/>
  <c r="F310" i="1"/>
  <c r="V306" i="1"/>
  <c r="T306" i="1"/>
  <c r="R306" i="1"/>
  <c r="P306" i="1"/>
  <c r="N306" i="1"/>
  <c r="L306" i="1"/>
  <c r="J306" i="1"/>
  <c r="H306" i="1"/>
  <c r="F305" i="1"/>
  <c r="Y305" i="1" s="1"/>
  <c r="E305" i="1"/>
  <c r="E306" i="1" s="1"/>
  <c r="W304" i="1"/>
  <c r="W306" i="1" s="1"/>
  <c r="V304" i="1"/>
  <c r="U304" i="1"/>
  <c r="U306" i="1" s="1"/>
  <c r="T304" i="1"/>
  <c r="S304" i="1"/>
  <c r="S306" i="1" s="1"/>
  <c r="R304" i="1"/>
  <c r="Q304" i="1"/>
  <c r="Q306" i="1" s="1"/>
  <c r="P304" i="1"/>
  <c r="O304" i="1"/>
  <c r="O306" i="1" s="1"/>
  <c r="N304" i="1"/>
  <c r="M304" i="1"/>
  <c r="M306" i="1" s="1"/>
  <c r="L304" i="1"/>
  <c r="K304" i="1"/>
  <c r="K306" i="1" s="1"/>
  <c r="J304" i="1"/>
  <c r="I304" i="1"/>
  <c r="I306" i="1" s="1"/>
  <c r="H304" i="1"/>
  <c r="G304" i="1"/>
  <c r="G306" i="1" s="1"/>
  <c r="E304" i="1"/>
  <c r="X303" i="1"/>
  <c r="F303" i="1"/>
  <c r="Y303" i="1" s="1"/>
  <c r="F302" i="1"/>
  <c r="Y301" i="1"/>
  <c r="X301" i="1"/>
  <c r="F301" i="1"/>
  <c r="W297" i="1"/>
  <c r="U297" i="1"/>
  <c r="S297" i="1"/>
  <c r="Q297" i="1"/>
  <c r="O297" i="1"/>
  <c r="M297" i="1"/>
  <c r="K297" i="1"/>
  <c r="I297" i="1"/>
  <c r="G297" i="1"/>
  <c r="E297" i="1"/>
  <c r="F296" i="1"/>
  <c r="E296" i="1"/>
  <c r="W295" i="1"/>
  <c r="V295" i="1"/>
  <c r="V297" i="1" s="1"/>
  <c r="U295" i="1"/>
  <c r="T295" i="1"/>
  <c r="T297" i="1" s="1"/>
  <c r="S295" i="1"/>
  <c r="R295" i="1"/>
  <c r="R297" i="1" s="1"/>
  <c r="Q295" i="1"/>
  <c r="P295" i="1"/>
  <c r="P297" i="1" s="1"/>
  <c r="O295" i="1"/>
  <c r="N295" i="1"/>
  <c r="N297" i="1" s="1"/>
  <c r="M295" i="1"/>
  <c r="L295" i="1"/>
  <c r="L297" i="1" s="1"/>
  <c r="K295" i="1"/>
  <c r="J295" i="1"/>
  <c r="J297" i="1" s="1"/>
  <c r="I295" i="1"/>
  <c r="H295" i="1"/>
  <c r="H297" i="1" s="1"/>
  <c r="G295" i="1"/>
  <c r="F295" i="1"/>
  <c r="Y295" i="1" s="1"/>
  <c r="E295" i="1"/>
  <c r="F294" i="1"/>
  <c r="Y293" i="1"/>
  <c r="X293" i="1"/>
  <c r="F293" i="1"/>
  <c r="Y292" i="1"/>
  <c r="F292" i="1"/>
  <c r="X292" i="1" s="1"/>
  <c r="V288" i="1"/>
  <c r="T288" i="1"/>
  <c r="R288" i="1"/>
  <c r="P288" i="1"/>
  <c r="N288" i="1"/>
  <c r="L288" i="1"/>
  <c r="J288" i="1"/>
  <c r="H288" i="1"/>
  <c r="Y287" i="1"/>
  <c r="F287" i="1"/>
  <c r="X287" i="1" s="1"/>
  <c r="E287" i="1"/>
  <c r="E288" i="1" s="1"/>
  <c r="Y286" i="1"/>
  <c r="W286" i="1"/>
  <c r="W288" i="1" s="1"/>
  <c r="V286" i="1"/>
  <c r="U286" i="1"/>
  <c r="U288" i="1" s="1"/>
  <c r="T286" i="1"/>
  <c r="S286" i="1"/>
  <c r="S288" i="1" s="1"/>
  <c r="R286" i="1"/>
  <c r="Q286" i="1"/>
  <c r="Q288" i="1" s="1"/>
  <c r="P286" i="1"/>
  <c r="O286" i="1"/>
  <c r="O288" i="1" s="1"/>
  <c r="N286" i="1"/>
  <c r="M286" i="1"/>
  <c r="M288" i="1" s="1"/>
  <c r="L286" i="1"/>
  <c r="K286" i="1"/>
  <c r="K288" i="1" s="1"/>
  <c r="J286" i="1"/>
  <c r="I286" i="1"/>
  <c r="I288" i="1" s="1"/>
  <c r="H286" i="1"/>
  <c r="G286" i="1"/>
  <c r="G288" i="1" s="1"/>
  <c r="E286" i="1"/>
  <c r="Y285" i="1"/>
  <c r="X285" i="1"/>
  <c r="F285" i="1"/>
  <c r="Y284" i="1"/>
  <c r="F284" i="1"/>
  <c r="X284" i="1" s="1"/>
  <c r="X283" i="1"/>
  <c r="X286" i="1" s="1"/>
  <c r="X288" i="1" s="1"/>
  <c r="F283" i="1"/>
  <c r="F286" i="1" s="1"/>
  <c r="W279" i="1"/>
  <c r="U279" i="1"/>
  <c r="S279" i="1"/>
  <c r="Q279" i="1"/>
  <c r="O279" i="1"/>
  <c r="M279" i="1"/>
  <c r="K279" i="1"/>
  <c r="I279" i="1"/>
  <c r="G279" i="1"/>
  <c r="X278" i="1"/>
  <c r="F278" i="1"/>
  <c r="E278" i="1"/>
  <c r="E279" i="1" s="1"/>
  <c r="W277" i="1"/>
  <c r="V277" i="1"/>
  <c r="V279" i="1" s="1"/>
  <c r="U277" i="1"/>
  <c r="T277" i="1"/>
  <c r="T279" i="1" s="1"/>
  <c r="S277" i="1"/>
  <c r="R277" i="1"/>
  <c r="R279" i="1" s="1"/>
  <c r="Q277" i="1"/>
  <c r="P277" i="1"/>
  <c r="P279" i="1" s="1"/>
  <c r="O277" i="1"/>
  <c r="N277" i="1"/>
  <c r="N279" i="1" s="1"/>
  <c r="M277" i="1"/>
  <c r="L277" i="1"/>
  <c r="L279" i="1" s="1"/>
  <c r="K277" i="1"/>
  <c r="J277" i="1"/>
  <c r="J279" i="1" s="1"/>
  <c r="I277" i="1"/>
  <c r="H277" i="1"/>
  <c r="H279" i="1" s="1"/>
  <c r="G277" i="1"/>
  <c r="E277" i="1"/>
  <c r="Y276" i="1"/>
  <c r="F276" i="1"/>
  <c r="X276" i="1" s="1"/>
  <c r="X275" i="1"/>
  <c r="F275" i="1"/>
  <c r="Y275" i="1" s="1"/>
  <c r="F274" i="1"/>
  <c r="V270" i="1"/>
  <c r="T270" i="1"/>
  <c r="R270" i="1"/>
  <c r="P270" i="1"/>
  <c r="N270" i="1"/>
  <c r="L270" i="1"/>
  <c r="J270" i="1"/>
  <c r="H270" i="1"/>
  <c r="F269" i="1"/>
  <c r="E269" i="1"/>
  <c r="E270" i="1" s="1"/>
  <c r="W268" i="1"/>
  <c r="W270" i="1" s="1"/>
  <c r="V268" i="1"/>
  <c r="U268" i="1"/>
  <c r="U270" i="1" s="1"/>
  <c r="T268" i="1"/>
  <c r="S268" i="1"/>
  <c r="S270" i="1" s="1"/>
  <c r="R268" i="1"/>
  <c r="Q268" i="1"/>
  <c r="Q270" i="1" s="1"/>
  <c r="P268" i="1"/>
  <c r="O268" i="1"/>
  <c r="O270" i="1" s="1"/>
  <c r="N268" i="1"/>
  <c r="M268" i="1"/>
  <c r="M270" i="1" s="1"/>
  <c r="L268" i="1"/>
  <c r="K268" i="1"/>
  <c r="K270" i="1" s="1"/>
  <c r="J268" i="1"/>
  <c r="I268" i="1"/>
  <c r="I270" i="1" s="1"/>
  <c r="H268" i="1"/>
  <c r="G268" i="1"/>
  <c r="G270" i="1" s="1"/>
  <c r="E268" i="1"/>
  <c r="X267" i="1"/>
  <c r="F267" i="1"/>
  <c r="Y267" i="1" s="1"/>
  <c r="F266" i="1"/>
  <c r="Y265" i="1"/>
  <c r="X265" i="1"/>
  <c r="F265" i="1"/>
  <c r="W261" i="1"/>
  <c r="U261" i="1"/>
  <c r="S261" i="1"/>
  <c r="Q261" i="1"/>
  <c r="O261" i="1"/>
  <c r="M261" i="1"/>
  <c r="K261" i="1"/>
  <c r="I261" i="1"/>
  <c r="G261" i="1"/>
  <c r="E261" i="1"/>
  <c r="F260" i="1"/>
  <c r="E260" i="1"/>
  <c r="W259" i="1"/>
  <c r="V259" i="1"/>
  <c r="V261" i="1" s="1"/>
  <c r="U259" i="1"/>
  <c r="T259" i="1"/>
  <c r="T261" i="1" s="1"/>
  <c r="S259" i="1"/>
  <c r="R259" i="1"/>
  <c r="R261" i="1" s="1"/>
  <c r="Q259" i="1"/>
  <c r="P259" i="1"/>
  <c r="P261" i="1" s="1"/>
  <c r="O259" i="1"/>
  <c r="N259" i="1"/>
  <c r="N261" i="1" s="1"/>
  <c r="M259" i="1"/>
  <c r="L259" i="1"/>
  <c r="L261" i="1" s="1"/>
  <c r="K259" i="1"/>
  <c r="J259" i="1"/>
  <c r="J261" i="1" s="1"/>
  <c r="I259" i="1"/>
  <c r="H259" i="1"/>
  <c r="H261" i="1" s="1"/>
  <c r="G259" i="1"/>
  <c r="F259" i="1"/>
  <c r="Y259" i="1" s="1"/>
  <c r="F258" i="1"/>
  <c r="Y258" i="1" s="1"/>
  <c r="E258" i="1"/>
  <c r="E259" i="1" s="1"/>
  <c r="F257" i="1"/>
  <c r="Y256" i="1"/>
  <c r="X256" i="1"/>
  <c r="F256" i="1"/>
  <c r="W252" i="1"/>
  <c r="U252" i="1"/>
  <c r="S252" i="1"/>
  <c r="Q252" i="1"/>
  <c r="O252" i="1"/>
  <c r="M252" i="1"/>
  <c r="K252" i="1"/>
  <c r="I252" i="1"/>
  <c r="G252" i="1"/>
  <c r="E252" i="1"/>
  <c r="F251" i="1"/>
  <c r="E251" i="1"/>
  <c r="W250" i="1"/>
  <c r="V250" i="1"/>
  <c r="V252" i="1" s="1"/>
  <c r="U250" i="1"/>
  <c r="T250" i="1"/>
  <c r="T252" i="1" s="1"/>
  <c r="S250" i="1"/>
  <c r="R250" i="1"/>
  <c r="R252" i="1" s="1"/>
  <c r="Q250" i="1"/>
  <c r="P250" i="1"/>
  <c r="P252" i="1" s="1"/>
  <c r="O250" i="1"/>
  <c r="N250" i="1"/>
  <c r="N252" i="1" s="1"/>
  <c r="M250" i="1"/>
  <c r="L250" i="1"/>
  <c r="L252" i="1" s="1"/>
  <c r="K250" i="1"/>
  <c r="J250" i="1"/>
  <c r="J252" i="1" s="1"/>
  <c r="I250" i="1"/>
  <c r="H250" i="1"/>
  <c r="H252" i="1" s="1"/>
  <c r="G250" i="1"/>
  <c r="F250" i="1"/>
  <c r="Y250" i="1" s="1"/>
  <c r="E250" i="1"/>
  <c r="F249" i="1"/>
  <c r="Y248" i="1"/>
  <c r="X248" i="1"/>
  <c r="F248" i="1"/>
  <c r="Y247" i="1"/>
  <c r="F247" i="1"/>
  <c r="X247" i="1" s="1"/>
  <c r="V243" i="1"/>
  <c r="T243" i="1"/>
  <c r="R243" i="1"/>
  <c r="P243" i="1"/>
  <c r="N243" i="1"/>
  <c r="L243" i="1"/>
  <c r="J243" i="1"/>
  <c r="H243" i="1"/>
  <c r="Y242" i="1"/>
  <c r="F242" i="1"/>
  <c r="X242" i="1" s="1"/>
  <c r="E242" i="1"/>
  <c r="E243" i="1" s="1"/>
  <c r="W241" i="1"/>
  <c r="W243" i="1" s="1"/>
  <c r="V241" i="1"/>
  <c r="U241" i="1"/>
  <c r="U243" i="1" s="1"/>
  <c r="T241" i="1"/>
  <c r="S241" i="1"/>
  <c r="S243" i="1" s="1"/>
  <c r="R241" i="1"/>
  <c r="Q241" i="1"/>
  <c r="Q243" i="1" s="1"/>
  <c r="P241" i="1"/>
  <c r="O241" i="1"/>
  <c r="O243" i="1" s="1"/>
  <c r="N241" i="1"/>
  <c r="M241" i="1"/>
  <c r="M243" i="1" s="1"/>
  <c r="L241" i="1"/>
  <c r="K241" i="1"/>
  <c r="K243" i="1" s="1"/>
  <c r="J241" i="1"/>
  <c r="I241" i="1"/>
  <c r="I243" i="1" s="1"/>
  <c r="H241" i="1"/>
  <c r="G241" i="1"/>
  <c r="G243" i="1" s="1"/>
  <c r="E241" i="1"/>
  <c r="Y240" i="1"/>
  <c r="X240" i="1"/>
  <c r="F240" i="1"/>
  <c r="F239" i="1"/>
  <c r="X238" i="1"/>
  <c r="F238" i="1"/>
  <c r="W234" i="1"/>
  <c r="U234" i="1"/>
  <c r="Q234" i="1"/>
  <c r="O234" i="1"/>
  <c r="M234" i="1"/>
  <c r="K234" i="1"/>
  <c r="J234" i="1"/>
  <c r="I234" i="1"/>
  <c r="G234" i="1"/>
  <c r="E234" i="1"/>
  <c r="F233" i="1"/>
  <c r="E233" i="1"/>
  <c r="X233" i="1" s="1"/>
  <c r="W232" i="1"/>
  <c r="V232" i="1"/>
  <c r="V234" i="1" s="1"/>
  <c r="U232" i="1"/>
  <c r="T232" i="1"/>
  <c r="T234" i="1" s="1"/>
  <c r="S232" i="1"/>
  <c r="S234" i="1" s="1"/>
  <c r="R232" i="1"/>
  <c r="R234" i="1" s="1"/>
  <c r="Q232" i="1"/>
  <c r="P232" i="1"/>
  <c r="P234" i="1" s="1"/>
  <c r="O232" i="1"/>
  <c r="N232" i="1"/>
  <c r="N234" i="1" s="1"/>
  <c r="M232" i="1"/>
  <c r="L232" i="1"/>
  <c r="L234" i="1" s="1"/>
  <c r="K232" i="1"/>
  <c r="J232" i="1"/>
  <c r="I232" i="1"/>
  <c r="H232" i="1"/>
  <c r="H234" i="1" s="1"/>
  <c r="G232" i="1"/>
  <c r="E232" i="1"/>
  <c r="Y231" i="1"/>
  <c r="F231" i="1"/>
  <c r="X231" i="1" s="1"/>
  <c r="F230" i="1"/>
  <c r="Y230" i="1" s="1"/>
  <c r="F229" i="1"/>
  <c r="X229" i="1" s="1"/>
  <c r="U225" i="1"/>
  <c r="T225" i="1"/>
  <c r="N225" i="1"/>
  <c r="M225" i="1"/>
  <c r="I225" i="1"/>
  <c r="H225" i="1"/>
  <c r="F224" i="1"/>
  <c r="W223" i="1"/>
  <c r="W225" i="1" s="1"/>
  <c r="V223" i="1"/>
  <c r="V225" i="1" s="1"/>
  <c r="U223" i="1"/>
  <c r="T223" i="1"/>
  <c r="S223" i="1"/>
  <c r="S225" i="1" s="1"/>
  <c r="R223" i="1"/>
  <c r="R225" i="1" s="1"/>
  <c r="Q223" i="1"/>
  <c r="Q225" i="1" s="1"/>
  <c r="P223" i="1"/>
  <c r="P225" i="1" s="1"/>
  <c r="O223" i="1"/>
  <c r="O225" i="1" s="1"/>
  <c r="N223" i="1"/>
  <c r="M223" i="1"/>
  <c r="L223" i="1"/>
  <c r="L225" i="1" s="1"/>
  <c r="K223" i="1"/>
  <c r="K225" i="1" s="1"/>
  <c r="J223" i="1"/>
  <c r="J225" i="1" s="1"/>
  <c r="I223" i="1"/>
  <c r="H223" i="1"/>
  <c r="G223" i="1"/>
  <c r="G225" i="1" s="1"/>
  <c r="F222" i="1"/>
  <c r="Y221" i="1"/>
  <c r="F221" i="1"/>
  <c r="E221" i="1"/>
  <c r="Y220" i="1"/>
  <c r="X220" i="1"/>
  <c r="F220" i="1"/>
  <c r="W216" i="1"/>
  <c r="T216" i="1"/>
  <c r="S216" i="1"/>
  <c r="O216" i="1"/>
  <c r="M216" i="1"/>
  <c r="K216" i="1"/>
  <c r="H216" i="1"/>
  <c r="G216" i="1"/>
  <c r="Y215" i="1"/>
  <c r="X215" i="1"/>
  <c r="F215" i="1"/>
  <c r="E215" i="1"/>
  <c r="W214" i="1"/>
  <c r="V214" i="1"/>
  <c r="V216" i="1" s="1"/>
  <c r="U214" i="1"/>
  <c r="U216" i="1" s="1"/>
  <c r="T214" i="1"/>
  <c r="S214" i="1"/>
  <c r="R214" i="1"/>
  <c r="R216" i="1" s="1"/>
  <c r="Q214" i="1"/>
  <c r="Q216" i="1" s="1"/>
  <c r="P214" i="1"/>
  <c r="P216" i="1" s="1"/>
  <c r="O214" i="1"/>
  <c r="N214" i="1"/>
  <c r="N216" i="1" s="1"/>
  <c r="M214" i="1"/>
  <c r="L214" i="1"/>
  <c r="L216" i="1" s="1"/>
  <c r="K214" i="1"/>
  <c r="J214" i="1"/>
  <c r="J216" i="1" s="1"/>
  <c r="I214" i="1"/>
  <c r="I216" i="1" s="1"/>
  <c r="H214" i="1"/>
  <c r="G214" i="1"/>
  <c r="E214" i="1"/>
  <c r="Y213" i="1"/>
  <c r="F213" i="1"/>
  <c r="X213" i="1" s="1"/>
  <c r="Y212" i="1"/>
  <c r="X212" i="1"/>
  <c r="F212" i="1"/>
  <c r="F211" i="1"/>
  <c r="T207" i="1"/>
  <c r="S207" i="1"/>
  <c r="J207" i="1"/>
  <c r="I207" i="1"/>
  <c r="E207" i="1"/>
  <c r="F206" i="1"/>
  <c r="Y206" i="1" s="1"/>
  <c r="E206" i="1"/>
  <c r="W205" i="1"/>
  <c r="W207" i="1" s="1"/>
  <c r="V205" i="1"/>
  <c r="V207" i="1" s="1"/>
  <c r="U205" i="1"/>
  <c r="U207" i="1" s="1"/>
  <c r="T205" i="1"/>
  <c r="S205" i="1"/>
  <c r="R205" i="1"/>
  <c r="R207" i="1" s="1"/>
  <c r="Q205" i="1"/>
  <c r="Q207" i="1" s="1"/>
  <c r="P205" i="1"/>
  <c r="P207" i="1" s="1"/>
  <c r="O205" i="1"/>
  <c r="O207" i="1" s="1"/>
  <c r="N205" i="1"/>
  <c r="N207" i="1" s="1"/>
  <c r="M205" i="1"/>
  <c r="M207" i="1" s="1"/>
  <c r="L205" i="1"/>
  <c r="L207" i="1" s="1"/>
  <c r="K205" i="1"/>
  <c r="K207" i="1" s="1"/>
  <c r="J205" i="1"/>
  <c r="I205" i="1"/>
  <c r="H205" i="1"/>
  <c r="H207" i="1" s="1"/>
  <c r="G205" i="1"/>
  <c r="G207" i="1" s="1"/>
  <c r="E205" i="1"/>
  <c r="X204" i="1"/>
  <c r="F204" i="1"/>
  <c r="Y204" i="1" s="1"/>
  <c r="F203" i="1"/>
  <c r="Y202" i="1"/>
  <c r="F202" i="1"/>
  <c r="X202" i="1" s="1"/>
  <c r="U198" i="1"/>
  <c r="T198" i="1"/>
  <c r="P198" i="1"/>
  <c r="M198" i="1"/>
  <c r="L198" i="1"/>
  <c r="H198" i="1"/>
  <c r="E198" i="1"/>
  <c r="F197" i="1"/>
  <c r="E197" i="1"/>
  <c r="X197" i="1" s="1"/>
  <c r="W196" i="1"/>
  <c r="W198" i="1" s="1"/>
  <c r="V196" i="1"/>
  <c r="V198" i="1" s="1"/>
  <c r="U196" i="1"/>
  <c r="T196" i="1"/>
  <c r="S196" i="1"/>
  <c r="S198" i="1" s="1"/>
  <c r="R196" i="1"/>
  <c r="R198" i="1" s="1"/>
  <c r="Q196" i="1"/>
  <c r="Q198" i="1" s="1"/>
  <c r="P196" i="1"/>
  <c r="O196" i="1"/>
  <c r="O198" i="1" s="1"/>
  <c r="N196" i="1"/>
  <c r="N198" i="1" s="1"/>
  <c r="M196" i="1"/>
  <c r="L196" i="1"/>
  <c r="K196" i="1"/>
  <c r="K198" i="1" s="1"/>
  <c r="J196" i="1"/>
  <c r="J198" i="1" s="1"/>
  <c r="I196" i="1"/>
  <c r="I198" i="1" s="1"/>
  <c r="H196" i="1"/>
  <c r="G196" i="1"/>
  <c r="G198" i="1" s="1"/>
  <c r="E196" i="1"/>
  <c r="F195" i="1"/>
  <c r="Y194" i="1"/>
  <c r="F194" i="1"/>
  <c r="X194" i="1" s="1"/>
  <c r="Y193" i="1"/>
  <c r="X193" i="1"/>
  <c r="F193" i="1"/>
  <c r="T189" i="1"/>
  <c r="L189" i="1"/>
  <c r="Y188" i="1"/>
  <c r="X188" i="1"/>
  <c r="X189" i="1" s="1"/>
  <c r="F188" i="1"/>
  <c r="X187" i="1"/>
  <c r="W187" i="1"/>
  <c r="W189" i="1" s="1"/>
  <c r="V187" i="1"/>
  <c r="V189" i="1" s="1"/>
  <c r="U187" i="1"/>
  <c r="U189" i="1" s="1"/>
  <c r="T187" i="1"/>
  <c r="S187" i="1"/>
  <c r="S189" i="1" s="1"/>
  <c r="R187" i="1"/>
  <c r="R189" i="1" s="1"/>
  <c r="Q187" i="1"/>
  <c r="Q189" i="1" s="1"/>
  <c r="P187" i="1"/>
  <c r="P189" i="1" s="1"/>
  <c r="O187" i="1"/>
  <c r="O189" i="1" s="1"/>
  <c r="N187" i="1"/>
  <c r="N189" i="1" s="1"/>
  <c r="M187" i="1"/>
  <c r="M189" i="1" s="1"/>
  <c r="L187" i="1"/>
  <c r="K187" i="1"/>
  <c r="K189" i="1" s="1"/>
  <c r="J187" i="1"/>
  <c r="J189" i="1" s="1"/>
  <c r="I187" i="1"/>
  <c r="I189" i="1" s="1"/>
  <c r="H187" i="1"/>
  <c r="H189" i="1" s="1"/>
  <c r="G187" i="1"/>
  <c r="G189" i="1" s="1"/>
  <c r="Y186" i="1"/>
  <c r="X186" i="1"/>
  <c r="F186" i="1"/>
  <c r="E186" i="1"/>
  <c r="Y185" i="1"/>
  <c r="X185" i="1"/>
  <c r="F185" i="1"/>
  <c r="E185" i="1"/>
  <c r="E187" i="1" s="1"/>
  <c r="E189" i="1" s="1"/>
  <c r="Y184" i="1"/>
  <c r="X184" i="1"/>
  <c r="F184" i="1"/>
  <c r="F187" i="1" s="1"/>
  <c r="W180" i="1"/>
  <c r="S180" i="1"/>
  <c r="P180" i="1"/>
  <c r="O180" i="1"/>
  <c r="K180" i="1"/>
  <c r="H180" i="1"/>
  <c r="G180" i="1"/>
  <c r="Y179" i="1"/>
  <c r="X179" i="1"/>
  <c r="F179" i="1"/>
  <c r="E179" i="1"/>
  <c r="W178" i="1"/>
  <c r="V178" i="1"/>
  <c r="V180" i="1" s="1"/>
  <c r="U178" i="1"/>
  <c r="U180" i="1" s="1"/>
  <c r="T178" i="1"/>
  <c r="T180" i="1" s="1"/>
  <c r="S178" i="1"/>
  <c r="R178" i="1"/>
  <c r="R180" i="1" s="1"/>
  <c r="Q178" i="1"/>
  <c r="Q180" i="1" s="1"/>
  <c r="P178" i="1"/>
  <c r="O178" i="1"/>
  <c r="N178" i="1"/>
  <c r="N180" i="1" s="1"/>
  <c r="M178" i="1"/>
  <c r="M180" i="1" s="1"/>
  <c r="L178" i="1"/>
  <c r="L180" i="1" s="1"/>
  <c r="K178" i="1"/>
  <c r="J178" i="1"/>
  <c r="J180" i="1" s="1"/>
  <c r="I178" i="1"/>
  <c r="I180" i="1" s="1"/>
  <c r="H178" i="1"/>
  <c r="G178" i="1"/>
  <c r="E178" i="1"/>
  <c r="Y177" i="1"/>
  <c r="F177" i="1"/>
  <c r="X177" i="1" s="1"/>
  <c r="X178" i="1" s="1"/>
  <c r="X180" i="1" s="1"/>
  <c r="Y176" i="1"/>
  <c r="X176" i="1"/>
  <c r="F176" i="1"/>
  <c r="E176" i="1"/>
  <c r="Y175" i="1"/>
  <c r="X175" i="1"/>
  <c r="F175" i="1"/>
  <c r="W171" i="1"/>
  <c r="T171" i="1"/>
  <c r="S171" i="1"/>
  <c r="P171" i="1"/>
  <c r="O171" i="1"/>
  <c r="L171" i="1"/>
  <c r="K171" i="1"/>
  <c r="H171" i="1"/>
  <c r="G171" i="1"/>
  <c r="Y170" i="1"/>
  <c r="X170" i="1"/>
  <c r="F170" i="1"/>
  <c r="E170" i="1"/>
  <c r="W169" i="1"/>
  <c r="V169" i="1"/>
  <c r="V171" i="1" s="1"/>
  <c r="U169" i="1"/>
  <c r="U171" i="1" s="1"/>
  <c r="T169" i="1"/>
  <c r="S169" i="1"/>
  <c r="R169" i="1"/>
  <c r="R171" i="1" s="1"/>
  <c r="Q169" i="1"/>
  <c r="Q171" i="1" s="1"/>
  <c r="P169" i="1"/>
  <c r="O169" i="1"/>
  <c r="N169" i="1"/>
  <c r="N171" i="1" s="1"/>
  <c r="M169" i="1"/>
  <c r="M171" i="1" s="1"/>
  <c r="L169" i="1"/>
  <c r="K169" i="1"/>
  <c r="J169" i="1"/>
  <c r="J171" i="1" s="1"/>
  <c r="I169" i="1"/>
  <c r="I171" i="1" s="1"/>
  <c r="H169" i="1"/>
  <c r="G169" i="1"/>
  <c r="E169" i="1"/>
  <c r="Y168" i="1"/>
  <c r="F168" i="1"/>
  <c r="X168" i="1" s="1"/>
  <c r="Y167" i="1"/>
  <c r="X167" i="1"/>
  <c r="F167" i="1"/>
  <c r="F166" i="1"/>
  <c r="E161" i="1"/>
  <c r="W160" i="1"/>
  <c r="W162" i="1" s="1"/>
  <c r="V160" i="1"/>
  <c r="V162" i="1" s="1"/>
  <c r="U160" i="1"/>
  <c r="U162" i="1" s="1"/>
  <c r="T160" i="1"/>
  <c r="T162" i="1" s="1"/>
  <c r="S160" i="1"/>
  <c r="S162" i="1" s="1"/>
  <c r="R160" i="1"/>
  <c r="R162" i="1" s="1"/>
  <c r="Q160" i="1"/>
  <c r="Q162" i="1" s="1"/>
  <c r="P160" i="1"/>
  <c r="P162" i="1" s="1"/>
  <c r="O160" i="1"/>
  <c r="O162" i="1" s="1"/>
  <c r="N160" i="1"/>
  <c r="N162" i="1" s="1"/>
  <c r="M160" i="1"/>
  <c r="M162" i="1" s="1"/>
  <c r="L160" i="1"/>
  <c r="L162" i="1" s="1"/>
  <c r="K160" i="1"/>
  <c r="K162" i="1" s="1"/>
  <c r="J160" i="1"/>
  <c r="J162" i="1" s="1"/>
  <c r="I160" i="1"/>
  <c r="I162" i="1" s="1"/>
  <c r="H160" i="1"/>
  <c r="H162" i="1" s="1"/>
  <c r="G160" i="1"/>
  <c r="F160" i="1" s="1"/>
  <c r="E160" i="1"/>
  <c r="Y159" i="1"/>
  <c r="X159" i="1"/>
  <c r="Y158" i="1"/>
  <c r="F158" i="1"/>
  <c r="F367" i="1" s="1"/>
  <c r="Y157" i="1"/>
  <c r="X157" i="1"/>
  <c r="F157" i="1"/>
  <c r="F156" i="1"/>
  <c r="Y156" i="1" s="1"/>
  <c r="W152" i="1"/>
  <c r="V152" i="1"/>
  <c r="R152" i="1"/>
  <c r="O152" i="1"/>
  <c r="N152" i="1"/>
  <c r="J152" i="1"/>
  <c r="G152" i="1"/>
  <c r="F151" i="1"/>
  <c r="Y151" i="1" s="1"/>
  <c r="E151" i="1"/>
  <c r="E152" i="1" s="1"/>
  <c r="W150" i="1"/>
  <c r="V150" i="1"/>
  <c r="U150" i="1"/>
  <c r="U152" i="1" s="1"/>
  <c r="T150" i="1"/>
  <c r="T152" i="1" s="1"/>
  <c r="S150" i="1"/>
  <c r="S152" i="1" s="1"/>
  <c r="R150" i="1"/>
  <c r="Q150" i="1"/>
  <c r="Q152" i="1" s="1"/>
  <c r="P150" i="1"/>
  <c r="P152" i="1" s="1"/>
  <c r="O150" i="1"/>
  <c r="N150" i="1"/>
  <c r="M150" i="1"/>
  <c r="M152" i="1" s="1"/>
  <c r="L150" i="1"/>
  <c r="L152" i="1" s="1"/>
  <c r="K150" i="1"/>
  <c r="K152" i="1" s="1"/>
  <c r="J150" i="1"/>
  <c r="I150" i="1"/>
  <c r="I152" i="1" s="1"/>
  <c r="H150" i="1"/>
  <c r="H152" i="1" s="1"/>
  <c r="G150" i="1"/>
  <c r="Y149" i="1"/>
  <c r="X149" i="1"/>
  <c r="F149" i="1"/>
  <c r="E149" i="1"/>
  <c r="E150" i="1" s="1"/>
  <c r="Y148" i="1"/>
  <c r="X148" i="1"/>
  <c r="F148" i="1"/>
  <c r="F147" i="1"/>
  <c r="F142" i="1"/>
  <c r="Y142" i="1" s="1"/>
  <c r="W141" i="1"/>
  <c r="W143" i="1" s="1"/>
  <c r="V141" i="1"/>
  <c r="V143" i="1" s="1"/>
  <c r="U141" i="1"/>
  <c r="U143" i="1" s="1"/>
  <c r="T141" i="1"/>
  <c r="T143" i="1" s="1"/>
  <c r="S141" i="1"/>
  <c r="S143" i="1" s="1"/>
  <c r="R141" i="1"/>
  <c r="R143" i="1" s="1"/>
  <c r="Q141" i="1"/>
  <c r="Q143" i="1" s="1"/>
  <c r="P141" i="1"/>
  <c r="P143" i="1" s="1"/>
  <c r="O141" i="1"/>
  <c r="O143" i="1" s="1"/>
  <c r="N141" i="1"/>
  <c r="N143" i="1" s="1"/>
  <c r="M141" i="1"/>
  <c r="M143" i="1" s="1"/>
  <c r="L141" i="1"/>
  <c r="L143" i="1" s="1"/>
  <c r="K141" i="1"/>
  <c r="K143" i="1" s="1"/>
  <c r="J141" i="1"/>
  <c r="J143" i="1" s="1"/>
  <c r="I141" i="1"/>
  <c r="I143" i="1" s="1"/>
  <c r="H141" i="1"/>
  <c r="H143" i="1" s="1"/>
  <c r="G141" i="1"/>
  <c r="G143" i="1" s="1"/>
  <c r="F140" i="1"/>
  <c r="Y140" i="1" s="1"/>
  <c r="E140" i="1"/>
  <c r="E141" i="1" s="1"/>
  <c r="E143" i="1" s="1"/>
  <c r="X139" i="1"/>
  <c r="F139" i="1"/>
  <c r="Y139" i="1" s="1"/>
  <c r="F138" i="1"/>
  <c r="V134" i="1"/>
  <c r="R134" i="1"/>
  <c r="Q134" i="1"/>
  <c r="N134" i="1"/>
  <c r="J134" i="1"/>
  <c r="I134" i="1"/>
  <c r="F133" i="1"/>
  <c r="W132" i="1"/>
  <c r="W134" i="1" s="1"/>
  <c r="V132" i="1"/>
  <c r="U132" i="1"/>
  <c r="U134" i="1" s="1"/>
  <c r="T132" i="1"/>
  <c r="T134" i="1" s="1"/>
  <c r="S132" i="1"/>
  <c r="S134" i="1" s="1"/>
  <c r="R132" i="1"/>
  <c r="Q132" i="1"/>
  <c r="P132" i="1"/>
  <c r="P134" i="1" s="1"/>
  <c r="O132" i="1"/>
  <c r="O134" i="1" s="1"/>
  <c r="N132" i="1"/>
  <c r="M132" i="1"/>
  <c r="M134" i="1" s="1"/>
  <c r="L132" i="1"/>
  <c r="L134" i="1" s="1"/>
  <c r="K132" i="1"/>
  <c r="K134" i="1" s="1"/>
  <c r="J132" i="1"/>
  <c r="I132" i="1"/>
  <c r="H132" i="1"/>
  <c r="H134" i="1" s="1"/>
  <c r="G132" i="1"/>
  <c r="G134" i="1" s="1"/>
  <c r="E132" i="1"/>
  <c r="E134" i="1" s="1"/>
  <c r="F131" i="1"/>
  <c r="Y131" i="1" s="1"/>
  <c r="E131" i="1"/>
  <c r="F130" i="1"/>
  <c r="Y129" i="1"/>
  <c r="F129" i="1"/>
  <c r="X129" i="1" s="1"/>
  <c r="U125" i="1"/>
  <c r="T125" i="1"/>
  <c r="Q125" i="1"/>
  <c r="M125" i="1"/>
  <c r="L125" i="1"/>
  <c r="I125" i="1"/>
  <c r="Y124" i="1"/>
  <c r="F124" i="1"/>
  <c r="X124" i="1" s="1"/>
  <c r="W123" i="1"/>
  <c r="W125" i="1" s="1"/>
  <c r="V123" i="1"/>
  <c r="V125" i="1" s="1"/>
  <c r="U123" i="1"/>
  <c r="T123" i="1"/>
  <c r="S123" i="1"/>
  <c r="S125" i="1" s="1"/>
  <c r="R123" i="1"/>
  <c r="R125" i="1" s="1"/>
  <c r="Q123" i="1"/>
  <c r="P123" i="1"/>
  <c r="P125" i="1" s="1"/>
  <c r="O123" i="1"/>
  <c r="O125" i="1" s="1"/>
  <c r="N123" i="1"/>
  <c r="N125" i="1" s="1"/>
  <c r="M123" i="1"/>
  <c r="L123" i="1"/>
  <c r="K123" i="1"/>
  <c r="K125" i="1" s="1"/>
  <c r="J123" i="1"/>
  <c r="J125" i="1" s="1"/>
  <c r="I123" i="1"/>
  <c r="H123" i="1"/>
  <c r="H125" i="1" s="1"/>
  <c r="G123" i="1"/>
  <c r="G125" i="1" s="1"/>
  <c r="F122" i="1"/>
  <c r="E122" i="1"/>
  <c r="X122" i="1" s="1"/>
  <c r="Y121" i="1"/>
  <c r="F121" i="1"/>
  <c r="X121" i="1" s="1"/>
  <c r="Y120" i="1"/>
  <c r="X120" i="1"/>
  <c r="X123" i="1" s="1"/>
  <c r="F120" i="1"/>
  <c r="F123" i="1" s="1"/>
  <c r="T116" i="1"/>
  <c r="L116" i="1"/>
  <c r="Y115" i="1"/>
  <c r="X115" i="1"/>
  <c r="F115" i="1"/>
  <c r="W114" i="1"/>
  <c r="W116" i="1" s="1"/>
  <c r="V114" i="1"/>
  <c r="V116" i="1" s="1"/>
  <c r="U114" i="1"/>
  <c r="U116" i="1" s="1"/>
  <c r="T114" i="1"/>
  <c r="S114" i="1"/>
  <c r="S116" i="1" s="1"/>
  <c r="R114" i="1"/>
  <c r="R116" i="1" s="1"/>
  <c r="Q114" i="1"/>
  <c r="Q116" i="1" s="1"/>
  <c r="P114" i="1"/>
  <c r="P116" i="1" s="1"/>
  <c r="O114" i="1"/>
  <c r="O116" i="1" s="1"/>
  <c r="N114" i="1"/>
  <c r="N116" i="1" s="1"/>
  <c r="M114" i="1"/>
  <c r="M116" i="1" s="1"/>
  <c r="L114" i="1"/>
  <c r="K114" i="1"/>
  <c r="K116" i="1" s="1"/>
  <c r="J114" i="1"/>
  <c r="J116" i="1" s="1"/>
  <c r="I114" i="1"/>
  <c r="I116" i="1" s="1"/>
  <c r="H114" i="1"/>
  <c r="H116" i="1" s="1"/>
  <c r="G114" i="1"/>
  <c r="G116" i="1" s="1"/>
  <c r="E114" i="1"/>
  <c r="E116" i="1" s="1"/>
  <c r="Y113" i="1"/>
  <c r="X113" i="1"/>
  <c r="F113" i="1"/>
  <c r="X112" i="1"/>
  <c r="F112" i="1"/>
  <c r="Y112" i="1" s="1"/>
  <c r="F111" i="1"/>
  <c r="V107" i="1"/>
  <c r="R107" i="1"/>
  <c r="Q107" i="1"/>
  <c r="N107" i="1"/>
  <c r="J107" i="1"/>
  <c r="I107" i="1"/>
  <c r="F106" i="1"/>
  <c r="W105" i="1"/>
  <c r="W107" i="1" s="1"/>
  <c r="V105" i="1"/>
  <c r="U105" i="1"/>
  <c r="U107" i="1" s="1"/>
  <c r="T105" i="1"/>
  <c r="T107" i="1" s="1"/>
  <c r="S105" i="1"/>
  <c r="S107" i="1" s="1"/>
  <c r="R105" i="1"/>
  <c r="Q105" i="1"/>
  <c r="P105" i="1"/>
  <c r="P107" i="1" s="1"/>
  <c r="O105" i="1"/>
  <c r="O107" i="1" s="1"/>
  <c r="N105" i="1"/>
  <c r="M105" i="1"/>
  <c r="M107" i="1" s="1"/>
  <c r="L105" i="1"/>
  <c r="L107" i="1" s="1"/>
  <c r="K105" i="1"/>
  <c r="K107" i="1" s="1"/>
  <c r="J105" i="1"/>
  <c r="I105" i="1"/>
  <c r="H105" i="1"/>
  <c r="H107" i="1" s="1"/>
  <c r="G105" i="1"/>
  <c r="G107" i="1" s="1"/>
  <c r="E105" i="1"/>
  <c r="E107" i="1" s="1"/>
  <c r="F104" i="1"/>
  <c r="F105" i="1" s="1"/>
  <c r="Y105" i="1" s="1"/>
  <c r="Y103" i="1"/>
  <c r="F103" i="1"/>
  <c r="X103" i="1" s="1"/>
  <c r="Y102" i="1"/>
  <c r="X102" i="1"/>
  <c r="F102" i="1"/>
  <c r="T95" i="1"/>
  <c r="L95" i="1"/>
  <c r="W94" i="1"/>
  <c r="V94" i="1"/>
  <c r="U94" i="1"/>
  <c r="T94" i="1"/>
  <c r="S94" i="1"/>
  <c r="S381" i="1" s="1"/>
  <c r="R94" i="1"/>
  <c r="Q94" i="1"/>
  <c r="P94" i="1"/>
  <c r="O94" i="1"/>
  <c r="N94" i="1"/>
  <c r="M94" i="1"/>
  <c r="L94" i="1"/>
  <c r="K94" i="1"/>
  <c r="K381" i="1" s="1"/>
  <c r="J94" i="1"/>
  <c r="I94" i="1"/>
  <c r="H94" i="1"/>
  <c r="H95" i="1" s="1"/>
  <c r="G94" i="1"/>
  <c r="W92" i="1"/>
  <c r="V92" i="1"/>
  <c r="V93" i="1" s="1"/>
  <c r="U92" i="1"/>
  <c r="U379" i="1" s="1"/>
  <c r="U466" i="1" s="1"/>
  <c r="T92" i="1"/>
  <c r="S92" i="1"/>
  <c r="R92" i="1"/>
  <c r="R93" i="1" s="1"/>
  <c r="Q92" i="1"/>
  <c r="P92" i="1"/>
  <c r="O92" i="1"/>
  <c r="N92" i="1"/>
  <c r="N93" i="1" s="1"/>
  <c r="M92" i="1"/>
  <c r="L92" i="1"/>
  <c r="K92" i="1"/>
  <c r="J92" i="1"/>
  <c r="J93" i="1" s="1"/>
  <c r="I92" i="1"/>
  <c r="H92" i="1"/>
  <c r="G92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K377" i="1" s="1"/>
  <c r="J91" i="1"/>
  <c r="I91" i="1"/>
  <c r="H91" i="1"/>
  <c r="G91" i="1"/>
  <c r="E91" i="1"/>
  <c r="W90" i="1"/>
  <c r="V90" i="1"/>
  <c r="U90" i="1"/>
  <c r="U93" i="1" s="1"/>
  <c r="T90" i="1"/>
  <c r="T93" i="1" s="1"/>
  <c r="S90" i="1"/>
  <c r="R90" i="1"/>
  <c r="Q90" i="1"/>
  <c r="Q93" i="1" s="1"/>
  <c r="P90" i="1"/>
  <c r="O90" i="1"/>
  <c r="N90" i="1"/>
  <c r="M90" i="1"/>
  <c r="M93" i="1" s="1"/>
  <c r="L90" i="1"/>
  <c r="L93" i="1" s="1"/>
  <c r="K90" i="1"/>
  <c r="J90" i="1"/>
  <c r="I90" i="1"/>
  <c r="I93" i="1" s="1"/>
  <c r="H90" i="1"/>
  <c r="H93" i="1" s="1"/>
  <c r="G90" i="1"/>
  <c r="E90" i="1"/>
  <c r="V85" i="1"/>
  <c r="R85" i="1"/>
  <c r="Q85" i="1"/>
  <c r="N85" i="1"/>
  <c r="J85" i="1"/>
  <c r="I85" i="1"/>
  <c r="F84" i="1"/>
  <c r="W83" i="1"/>
  <c r="W85" i="1" s="1"/>
  <c r="V83" i="1"/>
  <c r="U83" i="1"/>
  <c r="U85" i="1" s="1"/>
  <c r="T83" i="1"/>
  <c r="T85" i="1" s="1"/>
  <c r="S83" i="1"/>
  <c r="S85" i="1" s="1"/>
  <c r="R83" i="1"/>
  <c r="Q83" i="1"/>
  <c r="P83" i="1"/>
  <c r="P85" i="1" s="1"/>
  <c r="O83" i="1"/>
  <c r="O85" i="1" s="1"/>
  <c r="N83" i="1"/>
  <c r="M83" i="1"/>
  <c r="M85" i="1" s="1"/>
  <c r="L83" i="1"/>
  <c r="L85" i="1" s="1"/>
  <c r="K83" i="1"/>
  <c r="K85" i="1" s="1"/>
  <c r="J83" i="1"/>
  <c r="I83" i="1"/>
  <c r="H83" i="1"/>
  <c r="H85" i="1" s="1"/>
  <c r="G83" i="1"/>
  <c r="G85" i="1" s="1"/>
  <c r="F82" i="1"/>
  <c r="Y82" i="1" s="1"/>
  <c r="E82" i="1"/>
  <c r="E83" i="1" s="1"/>
  <c r="E85" i="1" s="1"/>
  <c r="F81" i="1"/>
  <c r="Y80" i="1"/>
  <c r="F80" i="1"/>
  <c r="X80" i="1" s="1"/>
  <c r="U76" i="1"/>
  <c r="T76" i="1"/>
  <c r="Q76" i="1"/>
  <c r="M76" i="1"/>
  <c r="L76" i="1"/>
  <c r="I76" i="1"/>
  <c r="Y75" i="1"/>
  <c r="F75" i="1"/>
  <c r="X75" i="1" s="1"/>
  <c r="W74" i="1"/>
  <c r="W76" i="1" s="1"/>
  <c r="V74" i="1"/>
  <c r="V76" i="1" s="1"/>
  <c r="U74" i="1"/>
  <c r="T74" i="1"/>
  <c r="S74" i="1"/>
  <c r="S76" i="1" s="1"/>
  <c r="R74" i="1"/>
  <c r="R76" i="1" s="1"/>
  <c r="Q74" i="1"/>
  <c r="P74" i="1"/>
  <c r="P76" i="1" s="1"/>
  <c r="O74" i="1"/>
  <c r="O76" i="1" s="1"/>
  <c r="N74" i="1"/>
  <c r="N76" i="1" s="1"/>
  <c r="M74" i="1"/>
  <c r="L74" i="1"/>
  <c r="K74" i="1"/>
  <c r="K76" i="1" s="1"/>
  <c r="J74" i="1"/>
  <c r="J76" i="1" s="1"/>
  <c r="I74" i="1"/>
  <c r="H74" i="1"/>
  <c r="H76" i="1" s="1"/>
  <c r="G74" i="1"/>
  <c r="G76" i="1" s="1"/>
  <c r="F73" i="1"/>
  <c r="F74" i="1" s="1"/>
  <c r="Y74" i="1" s="1"/>
  <c r="E73" i="1"/>
  <c r="E74" i="1" s="1"/>
  <c r="E76" i="1" s="1"/>
  <c r="F72" i="1"/>
  <c r="X72" i="1" s="1"/>
  <c r="Y71" i="1"/>
  <c r="X71" i="1"/>
  <c r="F71" i="1"/>
  <c r="Q67" i="1"/>
  <c r="M67" i="1"/>
  <c r="L67" i="1"/>
  <c r="I67" i="1"/>
  <c r="H67" i="1"/>
  <c r="Y66" i="1"/>
  <c r="X66" i="1"/>
  <c r="F66" i="1"/>
  <c r="W65" i="1"/>
  <c r="W67" i="1" s="1"/>
  <c r="V65" i="1"/>
  <c r="V67" i="1" s="1"/>
  <c r="U65" i="1"/>
  <c r="U67" i="1" s="1"/>
  <c r="T65" i="1"/>
  <c r="T67" i="1" s="1"/>
  <c r="S65" i="1"/>
  <c r="S67" i="1" s="1"/>
  <c r="R65" i="1"/>
  <c r="R67" i="1" s="1"/>
  <c r="Q65" i="1"/>
  <c r="P65" i="1"/>
  <c r="P67" i="1" s="1"/>
  <c r="O65" i="1"/>
  <c r="O67" i="1" s="1"/>
  <c r="N65" i="1"/>
  <c r="N67" i="1" s="1"/>
  <c r="M65" i="1"/>
  <c r="L65" i="1"/>
  <c r="K65" i="1"/>
  <c r="K67" i="1" s="1"/>
  <c r="J65" i="1"/>
  <c r="J67" i="1" s="1"/>
  <c r="I65" i="1"/>
  <c r="H65" i="1"/>
  <c r="G65" i="1"/>
  <c r="G67" i="1" s="1"/>
  <c r="E65" i="1"/>
  <c r="E67" i="1" s="1"/>
  <c r="Y64" i="1"/>
  <c r="X64" i="1"/>
  <c r="F64" i="1"/>
  <c r="Y63" i="1"/>
  <c r="F63" i="1"/>
  <c r="X63" i="1" s="1"/>
  <c r="X62" i="1"/>
  <c r="F62" i="1"/>
  <c r="X57" i="1"/>
  <c r="F57" i="1"/>
  <c r="F58" i="1" s="1"/>
  <c r="Y58" i="1" s="1"/>
  <c r="W56" i="1"/>
  <c r="W58" i="1" s="1"/>
  <c r="V56" i="1"/>
  <c r="V58" i="1" s="1"/>
  <c r="U56" i="1"/>
  <c r="U58" i="1" s="1"/>
  <c r="T56" i="1"/>
  <c r="T58" i="1" s="1"/>
  <c r="S56" i="1"/>
  <c r="S58" i="1" s="1"/>
  <c r="R56" i="1"/>
  <c r="R58" i="1" s="1"/>
  <c r="Q56" i="1"/>
  <c r="Q58" i="1" s="1"/>
  <c r="P56" i="1"/>
  <c r="P58" i="1" s="1"/>
  <c r="O56" i="1"/>
  <c r="O58" i="1" s="1"/>
  <c r="N56" i="1"/>
  <c r="N58" i="1" s="1"/>
  <c r="M56" i="1"/>
  <c r="M58" i="1" s="1"/>
  <c r="L56" i="1"/>
  <c r="L58" i="1" s="1"/>
  <c r="K56" i="1"/>
  <c r="K58" i="1" s="1"/>
  <c r="J56" i="1"/>
  <c r="J58" i="1" s="1"/>
  <c r="I56" i="1"/>
  <c r="I58" i="1" s="1"/>
  <c r="H56" i="1"/>
  <c r="H58" i="1" s="1"/>
  <c r="G56" i="1"/>
  <c r="G58" i="1" s="1"/>
  <c r="E56" i="1"/>
  <c r="E58" i="1" s="1"/>
  <c r="X55" i="1"/>
  <c r="F55" i="1"/>
  <c r="Y55" i="1" s="1"/>
  <c r="F54" i="1"/>
  <c r="F56" i="1" s="1"/>
  <c r="Y56" i="1" s="1"/>
  <c r="Y53" i="1"/>
  <c r="F53" i="1"/>
  <c r="X53" i="1" s="1"/>
  <c r="Y48" i="1"/>
  <c r="F48" i="1"/>
  <c r="X48" i="1" s="1"/>
  <c r="W47" i="1"/>
  <c r="W49" i="1" s="1"/>
  <c r="V47" i="1"/>
  <c r="V49" i="1" s="1"/>
  <c r="U47" i="1"/>
  <c r="U49" i="1" s="1"/>
  <c r="T47" i="1"/>
  <c r="T49" i="1" s="1"/>
  <c r="S47" i="1"/>
  <c r="S49" i="1" s="1"/>
  <c r="R47" i="1"/>
  <c r="R49" i="1" s="1"/>
  <c r="Q47" i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E47" i="1"/>
  <c r="E49" i="1" s="1"/>
  <c r="Y46" i="1"/>
  <c r="F46" i="1"/>
  <c r="X46" i="1" s="1"/>
  <c r="Y45" i="1"/>
  <c r="X45" i="1"/>
  <c r="F45" i="1"/>
  <c r="X44" i="1"/>
  <c r="X47" i="1" s="1"/>
  <c r="F44" i="1"/>
  <c r="F47" i="1" s="1"/>
  <c r="Y47" i="1" s="1"/>
  <c r="W40" i="1"/>
  <c r="V40" i="1"/>
  <c r="S40" i="1"/>
  <c r="R40" i="1"/>
  <c r="O40" i="1"/>
  <c r="N40" i="1"/>
  <c r="K40" i="1"/>
  <c r="J40" i="1"/>
  <c r="G40" i="1"/>
  <c r="X39" i="1"/>
  <c r="F39" i="1"/>
  <c r="F40" i="1" s="1"/>
  <c r="Y40" i="1" s="1"/>
  <c r="E39" i="1"/>
  <c r="E40" i="1" s="1"/>
  <c r="W38" i="1"/>
  <c r="V38" i="1"/>
  <c r="U38" i="1"/>
  <c r="U40" i="1" s="1"/>
  <c r="T38" i="1"/>
  <c r="T40" i="1" s="1"/>
  <c r="S38" i="1"/>
  <c r="R38" i="1"/>
  <c r="Q38" i="1"/>
  <c r="Q40" i="1" s="1"/>
  <c r="P38" i="1"/>
  <c r="P40" i="1" s="1"/>
  <c r="O38" i="1"/>
  <c r="N38" i="1"/>
  <c r="M38" i="1"/>
  <c r="M40" i="1" s="1"/>
  <c r="L38" i="1"/>
  <c r="L40" i="1" s="1"/>
  <c r="K38" i="1"/>
  <c r="J38" i="1"/>
  <c r="I38" i="1"/>
  <c r="I40" i="1" s="1"/>
  <c r="H38" i="1"/>
  <c r="H40" i="1" s="1"/>
  <c r="G38" i="1"/>
  <c r="E38" i="1"/>
  <c r="Y37" i="1"/>
  <c r="X37" i="1"/>
  <c r="F37" i="1"/>
  <c r="X36" i="1"/>
  <c r="F36" i="1"/>
  <c r="Y36" i="1" s="1"/>
  <c r="F35" i="1"/>
  <c r="F38" i="1" s="1"/>
  <c r="Y38" i="1" s="1"/>
  <c r="V31" i="1"/>
  <c r="U31" i="1"/>
  <c r="R31" i="1"/>
  <c r="Q31" i="1"/>
  <c r="N31" i="1"/>
  <c r="M31" i="1"/>
  <c r="J31" i="1"/>
  <c r="I31" i="1"/>
  <c r="F30" i="1"/>
  <c r="F31" i="1" s="1"/>
  <c r="E30" i="1"/>
  <c r="E31" i="1" s="1"/>
  <c r="W29" i="1"/>
  <c r="W31" i="1" s="1"/>
  <c r="V29" i="1"/>
  <c r="U29" i="1"/>
  <c r="T29" i="1"/>
  <c r="T31" i="1" s="1"/>
  <c r="S29" i="1"/>
  <c r="S31" i="1" s="1"/>
  <c r="R29" i="1"/>
  <c r="Q29" i="1"/>
  <c r="P29" i="1"/>
  <c r="P31" i="1" s="1"/>
  <c r="O29" i="1"/>
  <c r="O31" i="1" s="1"/>
  <c r="N29" i="1"/>
  <c r="M29" i="1"/>
  <c r="L29" i="1"/>
  <c r="L31" i="1" s="1"/>
  <c r="K29" i="1"/>
  <c r="K31" i="1" s="1"/>
  <c r="J29" i="1"/>
  <c r="I29" i="1"/>
  <c r="H29" i="1"/>
  <c r="H31" i="1" s="1"/>
  <c r="G29" i="1"/>
  <c r="G31" i="1" s="1"/>
  <c r="E29" i="1"/>
  <c r="X28" i="1"/>
  <c r="F28" i="1"/>
  <c r="Y28" i="1" s="1"/>
  <c r="F27" i="1"/>
  <c r="F29" i="1" s="1"/>
  <c r="Y29" i="1" s="1"/>
  <c r="Y26" i="1"/>
  <c r="F26" i="1"/>
  <c r="X26" i="1" s="1"/>
  <c r="U22" i="1"/>
  <c r="T22" i="1"/>
  <c r="Q22" i="1"/>
  <c r="P22" i="1"/>
  <c r="M22" i="1"/>
  <c r="L22" i="1"/>
  <c r="I22" i="1"/>
  <c r="H22" i="1"/>
  <c r="F21" i="1"/>
  <c r="E21" i="1"/>
  <c r="Y21" i="1" s="1"/>
  <c r="W20" i="1"/>
  <c r="W22" i="1" s="1"/>
  <c r="V20" i="1"/>
  <c r="V22" i="1" s="1"/>
  <c r="U20" i="1"/>
  <c r="T20" i="1"/>
  <c r="S20" i="1"/>
  <c r="S22" i="1" s="1"/>
  <c r="R20" i="1"/>
  <c r="R22" i="1" s="1"/>
  <c r="Q20" i="1"/>
  <c r="P20" i="1"/>
  <c r="O20" i="1"/>
  <c r="O22" i="1" s="1"/>
  <c r="N20" i="1"/>
  <c r="N22" i="1" s="1"/>
  <c r="M20" i="1"/>
  <c r="L20" i="1"/>
  <c r="K20" i="1"/>
  <c r="K22" i="1" s="1"/>
  <c r="J20" i="1"/>
  <c r="J22" i="1" s="1"/>
  <c r="I20" i="1"/>
  <c r="H20" i="1"/>
  <c r="G20" i="1"/>
  <c r="G22" i="1" s="1"/>
  <c r="E20" i="1"/>
  <c r="F19" i="1"/>
  <c r="Y19" i="1" s="1"/>
  <c r="Y18" i="1"/>
  <c r="F18" i="1"/>
  <c r="X18" i="1" s="1"/>
  <c r="Y17" i="1"/>
  <c r="X17" i="1"/>
  <c r="F17" i="1"/>
  <c r="Y31" i="1" l="1"/>
  <c r="X29" i="1"/>
  <c r="X56" i="1"/>
  <c r="X58" i="1" s="1"/>
  <c r="X49" i="1"/>
  <c r="X65" i="1"/>
  <c r="X67" i="1" s="1"/>
  <c r="X116" i="1"/>
  <c r="X125" i="1"/>
  <c r="Y160" i="1"/>
  <c r="F162" i="1"/>
  <c r="F20" i="1"/>
  <c r="Y20" i="1" s="1"/>
  <c r="E22" i="1"/>
  <c r="M95" i="1"/>
  <c r="X105" i="1"/>
  <c r="X224" i="1"/>
  <c r="J369" i="1"/>
  <c r="J376" i="1"/>
  <c r="J380" i="1" s="1"/>
  <c r="F465" i="1"/>
  <c r="Y39" i="1"/>
  <c r="Y44" i="1"/>
  <c r="F49" i="1"/>
  <c r="Y49" i="1" s="1"/>
  <c r="X54" i="1"/>
  <c r="Y57" i="1"/>
  <c r="Y73" i="1"/>
  <c r="Y84" i="1"/>
  <c r="F94" i="1"/>
  <c r="X84" i="1"/>
  <c r="E94" i="1"/>
  <c r="J95" i="1"/>
  <c r="N95" i="1"/>
  <c r="R95" i="1"/>
  <c r="V95" i="1"/>
  <c r="Y106" i="1"/>
  <c r="X106" i="1"/>
  <c r="F114" i="1"/>
  <c r="Y114" i="1" s="1"/>
  <c r="Y111" i="1"/>
  <c r="X111" i="1"/>
  <c r="X114" i="1" s="1"/>
  <c r="Y133" i="1"/>
  <c r="X133" i="1"/>
  <c r="Y138" i="1"/>
  <c r="X138" i="1"/>
  <c r="F150" i="1"/>
  <c r="Y150" i="1" s="1"/>
  <c r="Y147" i="1"/>
  <c r="E162" i="1"/>
  <c r="Y161" i="1"/>
  <c r="F169" i="1"/>
  <c r="Y169" i="1" s="1"/>
  <c r="Y166" i="1"/>
  <c r="F171" i="1"/>
  <c r="Y171" i="1" s="1"/>
  <c r="Y187" i="1"/>
  <c r="Y203" i="1"/>
  <c r="X203" i="1"/>
  <c r="F205" i="1"/>
  <c r="Y205" i="1" s="1"/>
  <c r="X222" i="1"/>
  <c r="Y222" i="1"/>
  <c r="Y224" i="1"/>
  <c r="X230" i="1"/>
  <c r="X232" i="1" s="1"/>
  <c r="X234" i="1" s="1"/>
  <c r="N463" i="1"/>
  <c r="F92" i="1"/>
  <c r="U95" i="1"/>
  <c r="Y195" i="1"/>
  <c r="X195" i="1"/>
  <c r="X196" i="1" s="1"/>
  <c r="X198" i="1" s="1"/>
  <c r="F369" i="1"/>
  <c r="Y369" i="1" s="1"/>
  <c r="Y365" i="1"/>
  <c r="R369" i="1"/>
  <c r="R376" i="1"/>
  <c r="R380" i="1" s="1"/>
  <c r="X19" i="1"/>
  <c r="X20" i="1" s="1"/>
  <c r="X27" i="1"/>
  <c r="X30" i="1"/>
  <c r="X31" i="1" s="1"/>
  <c r="X35" i="1"/>
  <c r="X38" i="1" s="1"/>
  <c r="X40" i="1" s="1"/>
  <c r="X21" i="1"/>
  <c r="Y27" i="1"/>
  <c r="Y30" i="1"/>
  <c r="Y35" i="1"/>
  <c r="Y54" i="1"/>
  <c r="Y72" i="1"/>
  <c r="F91" i="1"/>
  <c r="Y81" i="1"/>
  <c r="X81" i="1"/>
  <c r="F83" i="1"/>
  <c r="G93" i="1"/>
  <c r="G95" i="1" s="1"/>
  <c r="K93" i="1"/>
  <c r="K95" i="1" s="1"/>
  <c r="O93" i="1"/>
  <c r="O95" i="1" s="1"/>
  <c r="S93" i="1"/>
  <c r="S95" i="1" s="1"/>
  <c r="W93" i="1"/>
  <c r="W95" i="1" s="1"/>
  <c r="K468" i="1"/>
  <c r="Y122" i="1"/>
  <c r="Y130" i="1"/>
  <c r="X130" i="1"/>
  <c r="X132" i="1" s="1"/>
  <c r="F132" i="1"/>
  <c r="Y132" i="1" s="1"/>
  <c r="X140" i="1"/>
  <c r="X142" i="1"/>
  <c r="X147" i="1"/>
  <c r="X150" i="1" s="1"/>
  <c r="X151" i="1"/>
  <c r="X156" i="1"/>
  <c r="X161" i="1"/>
  <c r="X166" i="1"/>
  <c r="X169" i="1" s="1"/>
  <c r="X171" i="1" s="1"/>
  <c r="F189" i="1"/>
  <c r="Y189" i="1" s="1"/>
  <c r="F196" i="1"/>
  <c r="Y196" i="1" s="1"/>
  <c r="F198" i="1"/>
  <c r="Y198" i="1" s="1"/>
  <c r="Y211" i="1"/>
  <c r="F214" i="1"/>
  <c r="Y214" i="1" s="1"/>
  <c r="X211" i="1"/>
  <c r="X214" i="1" s="1"/>
  <c r="X216" i="1" s="1"/>
  <c r="E223" i="1"/>
  <c r="E225" i="1" s="1"/>
  <c r="X221" i="1"/>
  <c r="E366" i="1"/>
  <c r="F223" i="1"/>
  <c r="Y223" i="1" s="1"/>
  <c r="X239" i="1"/>
  <c r="X241" i="1" s="1"/>
  <c r="X243" i="1" s="1"/>
  <c r="Y239" i="1"/>
  <c r="F324" i="1"/>
  <c r="Y324" i="1" s="1"/>
  <c r="F333" i="1"/>
  <c r="Y333" i="1" s="1"/>
  <c r="Y349" i="1"/>
  <c r="X402" i="1"/>
  <c r="G464" i="1"/>
  <c r="K464" i="1"/>
  <c r="I95" i="1"/>
  <c r="Q95" i="1"/>
  <c r="Y104" i="1"/>
  <c r="X104" i="1"/>
  <c r="G162" i="1"/>
  <c r="E171" i="1"/>
  <c r="E368" i="1"/>
  <c r="E216" i="1"/>
  <c r="N369" i="1"/>
  <c r="N371" i="1" s="1"/>
  <c r="N376" i="1"/>
  <c r="V369" i="1"/>
  <c r="V376" i="1"/>
  <c r="F65" i="1"/>
  <c r="Y65" i="1" s="1"/>
  <c r="Y62" i="1"/>
  <c r="X73" i="1"/>
  <c r="X74" i="1" s="1"/>
  <c r="X76" i="1" s="1"/>
  <c r="E92" i="1"/>
  <c r="X92" i="1" s="1"/>
  <c r="X82" i="1"/>
  <c r="X83" i="1" s="1"/>
  <c r="P93" i="1"/>
  <c r="P95" i="1" s="1"/>
  <c r="P376" i="1"/>
  <c r="F107" i="1"/>
  <c r="Y107" i="1" s="1"/>
  <c r="E123" i="1"/>
  <c r="E125" i="1" s="1"/>
  <c r="X131" i="1"/>
  <c r="F134" i="1"/>
  <c r="Y134" i="1" s="1"/>
  <c r="F141" i="1"/>
  <c r="Y141" i="1" s="1"/>
  <c r="F152" i="1"/>
  <c r="Y152" i="1" s="1"/>
  <c r="E180" i="1"/>
  <c r="Y197" i="1"/>
  <c r="X205" i="1"/>
  <c r="X206" i="1"/>
  <c r="X259" i="1"/>
  <c r="F261" i="1"/>
  <c r="Y261" i="1" s="1"/>
  <c r="Y269" i="1"/>
  <c r="F270" i="1"/>
  <c r="Y270" i="1" s="1"/>
  <c r="X324" i="1"/>
  <c r="E378" i="1"/>
  <c r="X367" i="1"/>
  <c r="F76" i="1"/>
  <c r="Y76" i="1" s="1"/>
  <c r="F90" i="1"/>
  <c r="F125" i="1"/>
  <c r="Y125" i="1" s="1"/>
  <c r="Y367" i="1"/>
  <c r="F178" i="1"/>
  <c r="Y178" i="1" s="1"/>
  <c r="F232" i="1"/>
  <c r="Y233" i="1"/>
  <c r="Y249" i="1"/>
  <c r="X249" i="1"/>
  <c r="X250" i="1" s="1"/>
  <c r="Y251" i="1"/>
  <c r="X251" i="1"/>
  <c r="Y257" i="1"/>
  <c r="X257" i="1"/>
  <c r="Y294" i="1"/>
  <c r="X294" i="1"/>
  <c r="X295" i="1" s="1"/>
  <c r="Y296" i="1"/>
  <c r="X296" i="1"/>
  <c r="F304" i="1"/>
  <c r="Y302" i="1"/>
  <c r="X302" i="1"/>
  <c r="X304" i="1" s="1"/>
  <c r="F313" i="1"/>
  <c r="Y313" i="1" s="1"/>
  <c r="Y310" i="1"/>
  <c r="X310" i="1"/>
  <c r="X313" i="1" s="1"/>
  <c r="X315" i="1" s="1"/>
  <c r="X333" i="1"/>
  <c r="H376" i="1"/>
  <c r="L376" i="1"/>
  <c r="J379" i="1"/>
  <c r="X158" i="1"/>
  <c r="F216" i="1"/>
  <c r="Y216" i="1" s="1"/>
  <c r="Y229" i="1"/>
  <c r="F241" i="1"/>
  <c r="Y241" i="1" s="1"/>
  <c r="F252" i="1"/>
  <c r="Y252" i="1" s="1"/>
  <c r="Y260" i="1"/>
  <c r="X260" i="1"/>
  <c r="F268" i="1"/>
  <c r="Y268" i="1" s="1"/>
  <c r="Y266" i="1"/>
  <c r="X266" i="1"/>
  <c r="X268" i="1" s="1"/>
  <c r="F277" i="1"/>
  <c r="Y277" i="1" s="1"/>
  <c r="Y274" i="1"/>
  <c r="X274" i="1"/>
  <c r="X277" i="1" s="1"/>
  <c r="X279" i="1" s="1"/>
  <c r="F297" i="1"/>
  <c r="Y297" i="1" s="1"/>
  <c r="F315" i="1"/>
  <c r="Y315" i="1" s="1"/>
  <c r="E324" i="1"/>
  <c r="X342" i="1"/>
  <c r="F351" i="1"/>
  <c r="Y351" i="1" s="1"/>
  <c r="F358" i="1"/>
  <c r="Y358" i="1" s="1"/>
  <c r="Y356" i="1"/>
  <c r="F366" i="1"/>
  <c r="X356" i="1"/>
  <c r="X358" i="1" s="1"/>
  <c r="X360" i="1" s="1"/>
  <c r="X365" i="1"/>
  <c r="G377" i="1"/>
  <c r="O377" i="1"/>
  <c r="O464" i="1" s="1"/>
  <c r="S377" i="1"/>
  <c r="S464" i="1" s="1"/>
  <c r="W377" i="1"/>
  <c r="W464" i="1" s="1"/>
  <c r="Y238" i="1"/>
  <c r="X258" i="1"/>
  <c r="X269" i="1"/>
  <c r="Y278" i="1"/>
  <c r="Y283" i="1"/>
  <c r="X305" i="1"/>
  <c r="Y314" i="1"/>
  <c r="Y323" i="1"/>
  <c r="Y332" i="1"/>
  <c r="Y341" i="1"/>
  <c r="Y346" i="1"/>
  <c r="Y359" i="1"/>
  <c r="G376" i="1"/>
  <c r="K376" i="1"/>
  <c r="O376" i="1"/>
  <c r="O380" i="1" s="1"/>
  <c r="S376" i="1"/>
  <c r="W376" i="1"/>
  <c r="J377" i="1"/>
  <c r="N377" i="1"/>
  <c r="R377" i="1"/>
  <c r="V377" i="1"/>
  <c r="G379" i="1"/>
  <c r="K379" i="1"/>
  <c r="H369" i="1"/>
  <c r="H371" i="1" s="1"/>
  <c r="T376" i="1"/>
  <c r="Y406" i="1"/>
  <c r="Y437" i="1"/>
  <c r="X437" i="1"/>
  <c r="F243" i="1"/>
  <c r="Y243" i="1" s="1"/>
  <c r="F288" i="1"/>
  <c r="Y288" i="1" s="1"/>
  <c r="F322" i="1"/>
  <c r="Y322" i="1" s="1"/>
  <c r="F331" i="1"/>
  <c r="Y331" i="1" s="1"/>
  <c r="F340" i="1"/>
  <c r="Y340" i="1" s="1"/>
  <c r="E370" i="1"/>
  <c r="E342" i="1"/>
  <c r="H379" i="1"/>
  <c r="L379" i="1"/>
  <c r="P379" i="1"/>
  <c r="T379" i="1"/>
  <c r="K369" i="1"/>
  <c r="S369" i="1"/>
  <c r="S371" i="1" s="1"/>
  <c r="F370" i="1"/>
  <c r="J381" i="1"/>
  <c r="J371" i="1"/>
  <c r="N381" i="1"/>
  <c r="R381" i="1"/>
  <c r="R371" i="1"/>
  <c r="V381" i="1"/>
  <c r="V371" i="1"/>
  <c r="Y392" i="1"/>
  <c r="X392" i="1"/>
  <c r="X393" i="1" s="1"/>
  <c r="F410" i="1"/>
  <c r="J468" i="1"/>
  <c r="J411" i="1"/>
  <c r="N468" i="1"/>
  <c r="N411" i="1"/>
  <c r="R468" i="1"/>
  <c r="R411" i="1"/>
  <c r="V468" i="1"/>
  <c r="V411" i="1"/>
  <c r="E453" i="1"/>
  <c r="X417" i="1"/>
  <c r="X420" i="1" s="1"/>
  <c r="X422" i="1" s="1"/>
  <c r="E420" i="1"/>
  <c r="E422" i="1" s="1"/>
  <c r="I466" i="1"/>
  <c r="F368" i="1"/>
  <c r="E369" i="1"/>
  <c r="E376" i="1"/>
  <c r="I369" i="1"/>
  <c r="I371" i="1" s="1"/>
  <c r="I376" i="1"/>
  <c r="I380" i="1" s="1"/>
  <c r="M369" i="1"/>
  <c r="M371" i="1" s="1"/>
  <c r="M376" i="1"/>
  <c r="M380" i="1" s="1"/>
  <c r="Q369" i="1"/>
  <c r="Q371" i="1" s="1"/>
  <c r="Q376" i="1"/>
  <c r="U369" i="1"/>
  <c r="U371" i="1" s="1"/>
  <c r="U376" i="1"/>
  <c r="U380" i="1" s="1"/>
  <c r="H377" i="1"/>
  <c r="L377" i="1"/>
  <c r="P377" i="1"/>
  <c r="T377" i="1"/>
  <c r="T464" i="1" s="1"/>
  <c r="Q379" i="1"/>
  <c r="Q466" i="1" s="1"/>
  <c r="L369" i="1"/>
  <c r="G381" i="1"/>
  <c r="G371" i="1"/>
  <c r="K371" i="1"/>
  <c r="O381" i="1"/>
  <c r="W381" i="1"/>
  <c r="W468" i="1" s="1"/>
  <c r="F400" i="1"/>
  <c r="Y400" i="1" s="1"/>
  <c r="Y397" i="1"/>
  <c r="X397" i="1"/>
  <c r="X400" i="1" s="1"/>
  <c r="G411" i="1"/>
  <c r="K411" i="1"/>
  <c r="O411" i="1"/>
  <c r="S468" i="1"/>
  <c r="S411" i="1"/>
  <c r="W411" i="1"/>
  <c r="F420" i="1"/>
  <c r="Y417" i="1"/>
  <c r="Y435" i="1"/>
  <c r="X435" i="1"/>
  <c r="X438" i="1" s="1"/>
  <c r="X440" i="1" s="1"/>
  <c r="F438" i="1"/>
  <c r="Y438" i="1" s="1"/>
  <c r="F453" i="1"/>
  <c r="F447" i="1"/>
  <c r="Y447" i="1" s="1"/>
  <c r="Y444" i="1"/>
  <c r="O468" i="1"/>
  <c r="N379" i="1"/>
  <c r="R379" i="1"/>
  <c r="R466" i="1" s="1"/>
  <c r="V379" i="1"/>
  <c r="V466" i="1" s="1"/>
  <c r="H381" i="1"/>
  <c r="L381" i="1"/>
  <c r="P381" i="1"/>
  <c r="T381" i="1"/>
  <c r="O371" i="1"/>
  <c r="W371" i="1"/>
  <c r="F391" i="1"/>
  <c r="Y391" i="1" s="1"/>
  <c r="Y388" i="1"/>
  <c r="X388" i="1"/>
  <c r="X391" i="1" s="1"/>
  <c r="P463" i="1"/>
  <c r="P467" i="1" s="1"/>
  <c r="Y429" i="1"/>
  <c r="X444" i="1"/>
  <c r="X447" i="1" s="1"/>
  <c r="X449" i="1" s="1"/>
  <c r="F455" i="1"/>
  <c r="X455" i="1" s="1"/>
  <c r="M466" i="1"/>
  <c r="O379" i="1"/>
  <c r="S379" i="1"/>
  <c r="S466" i="1" s="1"/>
  <c r="W379" i="1"/>
  <c r="I381" i="1"/>
  <c r="I382" i="1" s="1"/>
  <c r="M381" i="1"/>
  <c r="Q381" i="1"/>
  <c r="U381" i="1"/>
  <c r="L371" i="1"/>
  <c r="P371" i="1"/>
  <c r="T371" i="1"/>
  <c r="X410" i="1"/>
  <c r="I409" i="1"/>
  <c r="I411" i="1" s="1"/>
  <c r="M409" i="1"/>
  <c r="M411" i="1" s="1"/>
  <c r="Q409" i="1"/>
  <c r="Q411" i="1" s="1"/>
  <c r="U409" i="1"/>
  <c r="U411" i="1" s="1"/>
  <c r="F407" i="1"/>
  <c r="Y407" i="1" s="1"/>
  <c r="F422" i="1"/>
  <c r="Y430" i="1"/>
  <c r="X430" i="1"/>
  <c r="X431" i="1" s="1"/>
  <c r="F431" i="1"/>
  <c r="Y431" i="1" s="1"/>
  <c r="Y439" i="1"/>
  <c r="I463" i="1"/>
  <c r="M463" i="1"/>
  <c r="Q463" i="1"/>
  <c r="H464" i="1"/>
  <c r="L464" i="1"/>
  <c r="P464" i="1"/>
  <c r="J466" i="1"/>
  <c r="N466" i="1"/>
  <c r="X406" i="1"/>
  <c r="H468" i="1"/>
  <c r="L468" i="1"/>
  <c r="P468" i="1"/>
  <c r="T468" i="1"/>
  <c r="E454" i="1"/>
  <c r="E438" i="1"/>
  <c r="E440" i="1" s="1"/>
  <c r="X436" i="1"/>
  <c r="F449" i="1"/>
  <c r="Y449" i="1" s="1"/>
  <c r="G463" i="1"/>
  <c r="G467" i="1" s="1"/>
  <c r="G456" i="1"/>
  <c r="G458" i="1" s="1"/>
  <c r="K463" i="1"/>
  <c r="K456" i="1"/>
  <c r="K458" i="1" s="1"/>
  <c r="O456" i="1"/>
  <c r="O458" i="1" s="1"/>
  <c r="S463" i="1"/>
  <c r="S456" i="1"/>
  <c r="S458" i="1" s="1"/>
  <c r="W463" i="1"/>
  <c r="W456" i="1"/>
  <c r="W458" i="1" s="1"/>
  <c r="I464" i="1"/>
  <c r="M464" i="1"/>
  <c r="Q464" i="1"/>
  <c r="U464" i="1"/>
  <c r="G466" i="1"/>
  <c r="K466" i="1"/>
  <c r="O466" i="1"/>
  <c r="W466" i="1"/>
  <c r="E393" i="1"/>
  <c r="I468" i="1"/>
  <c r="U468" i="1"/>
  <c r="H411" i="1"/>
  <c r="L411" i="1"/>
  <c r="P411" i="1"/>
  <c r="T411" i="1"/>
  <c r="Y436" i="1"/>
  <c r="F454" i="1"/>
  <c r="J464" i="1"/>
  <c r="N464" i="1"/>
  <c r="R464" i="1"/>
  <c r="V464" i="1"/>
  <c r="H466" i="1"/>
  <c r="L466" i="1"/>
  <c r="P466" i="1"/>
  <c r="T466" i="1"/>
  <c r="I456" i="1"/>
  <c r="I458" i="1" s="1"/>
  <c r="M456" i="1"/>
  <c r="M458" i="1" s="1"/>
  <c r="Q456" i="1"/>
  <c r="Q458" i="1" s="1"/>
  <c r="U456" i="1"/>
  <c r="U458" i="1" s="1"/>
  <c r="J456" i="1"/>
  <c r="J458" i="1" s="1"/>
  <c r="N456" i="1"/>
  <c r="N458" i="1" s="1"/>
  <c r="R456" i="1"/>
  <c r="R458" i="1" s="1"/>
  <c r="V456" i="1"/>
  <c r="V458" i="1" s="1"/>
  <c r="M467" i="1" l="1"/>
  <c r="X270" i="1"/>
  <c r="L380" i="1"/>
  <c r="E465" i="1"/>
  <c r="X465" i="1" s="1"/>
  <c r="X378" i="1"/>
  <c r="X143" i="1"/>
  <c r="Y92" i="1"/>
  <c r="X94" i="1"/>
  <c r="Y162" i="1"/>
  <c r="K467" i="1"/>
  <c r="P469" i="1"/>
  <c r="L463" i="1"/>
  <c r="L467" i="1" s="1"/>
  <c r="L469" i="1" s="1"/>
  <c r="F393" i="1"/>
  <c r="Y393" i="1" s="1"/>
  <c r="X306" i="1"/>
  <c r="F377" i="1"/>
  <c r="Y366" i="1"/>
  <c r="H463" i="1"/>
  <c r="H467" i="1" s="1"/>
  <c r="H380" i="1"/>
  <c r="H382" i="1" s="1"/>
  <c r="Y304" i="1"/>
  <c r="F306" i="1"/>
  <c r="Y306" i="1" s="1"/>
  <c r="Y232" i="1"/>
  <c r="F234" i="1"/>
  <c r="Y234" i="1" s="1"/>
  <c r="F93" i="1"/>
  <c r="X90" i="1"/>
  <c r="Y90" i="1"/>
  <c r="P380" i="1"/>
  <c r="P382" i="1" s="1"/>
  <c r="V380" i="1"/>
  <c r="V382" i="1" s="1"/>
  <c r="E377" i="1"/>
  <c r="X377" i="1" s="1"/>
  <c r="X366" i="1"/>
  <c r="X160" i="1"/>
  <c r="X162" i="1" s="1"/>
  <c r="Y91" i="1"/>
  <c r="X91" i="1"/>
  <c r="J463" i="1"/>
  <c r="J467" i="1" s="1"/>
  <c r="X134" i="1"/>
  <c r="X85" i="1"/>
  <c r="E93" i="1"/>
  <c r="E95" i="1" s="1"/>
  <c r="N467" i="1"/>
  <c r="N469" i="1" s="1"/>
  <c r="Q468" i="1"/>
  <c r="S467" i="1"/>
  <c r="I467" i="1"/>
  <c r="M382" i="1"/>
  <c r="F409" i="1"/>
  <c r="Y409" i="1" s="1"/>
  <c r="K380" i="1"/>
  <c r="K382" i="1" s="1"/>
  <c r="F464" i="1"/>
  <c r="Y464" i="1" s="1"/>
  <c r="Y454" i="1"/>
  <c r="M468" i="1"/>
  <c r="M469" i="1" s="1"/>
  <c r="U463" i="1"/>
  <c r="U467" i="1" s="1"/>
  <c r="U469" i="1" s="1"/>
  <c r="F440" i="1"/>
  <c r="Y440" i="1" s="1"/>
  <c r="F402" i="1"/>
  <c r="Y402" i="1" s="1"/>
  <c r="L382" i="1"/>
  <c r="F463" i="1"/>
  <c r="F456" i="1"/>
  <c r="Y453" i="1"/>
  <c r="O382" i="1"/>
  <c r="Q380" i="1"/>
  <c r="Q382" i="1" s="1"/>
  <c r="F379" i="1"/>
  <c r="Y368" i="1"/>
  <c r="E463" i="1"/>
  <c r="E456" i="1"/>
  <c r="E458" i="1" s="1"/>
  <c r="X453" i="1"/>
  <c r="J469" i="1"/>
  <c r="R382" i="1"/>
  <c r="J382" i="1"/>
  <c r="T380" i="1"/>
  <c r="T382" i="1" s="1"/>
  <c r="T463" i="1"/>
  <c r="T467" i="1" s="1"/>
  <c r="T469" i="1" s="1"/>
  <c r="W380" i="1"/>
  <c r="W382" i="1" s="1"/>
  <c r="G380" i="1"/>
  <c r="G382" i="1" s="1"/>
  <c r="F342" i="1"/>
  <c r="Y342" i="1" s="1"/>
  <c r="X297" i="1"/>
  <c r="X207" i="1"/>
  <c r="F67" i="1"/>
  <c r="Y67" i="1" s="1"/>
  <c r="X368" i="1"/>
  <c r="E379" i="1"/>
  <c r="X223" i="1"/>
  <c r="X225" i="1" s="1"/>
  <c r="X152" i="1"/>
  <c r="F116" i="1"/>
  <c r="Y116" i="1" s="1"/>
  <c r="F85" i="1"/>
  <c r="Y85" i="1" s="1"/>
  <c r="Y83" i="1"/>
  <c r="V463" i="1"/>
  <c r="V467" i="1" s="1"/>
  <c r="X107" i="1"/>
  <c r="F95" i="1"/>
  <c r="Y94" i="1"/>
  <c r="Y378" i="1"/>
  <c r="F279" i="1"/>
  <c r="Y279" i="1" s="1"/>
  <c r="F180" i="1"/>
  <c r="Y180" i="1" s="1"/>
  <c r="F22" i="1"/>
  <c r="Y22" i="1" s="1"/>
  <c r="F466" i="1"/>
  <c r="Y455" i="1"/>
  <c r="V469" i="1"/>
  <c r="X252" i="1"/>
  <c r="I469" i="1"/>
  <c r="W467" i="1"/>
  <c r="W469" i="1" s="1"/>
  <c r="O463" i="1"/>
  <c r="O467" i="1" s="1"/>
  <c r="E464" i="1"/>
  <c r="X454" i="1"/>
  <c r="H469" i="1"/>
  <c r="Q467" i="1"/>
  <c r="Y422" i="1"/>
  <c r="U382" i="1"/>
  <c r="X407" i="1"/>
  <c r="X409" i="1" s="1"/>
  <c r="X411" i="1" s="1"/>
  <c r="O469" i="1"/>
  <c r="Y420" i="1"/>
  <c r="S469" i="1"/>
  <c r="G468" i="1"/>
  <c r="G469" i="1" s="1"/>
  <c r="Y410" i="1"/>
  <c r="F411" i="1"/>
  <c r="Y411" i="1" s="1"/>
  <c r="Y370" i="1"/>
  <c r="F381" i="1"/>
  <c r="F371" i="1"/>
  <c r="Y371" i="1" s="1"/>
  <c r="E381" i="1"/>
  <c r="X370" i="1"/>
  <c r="E371" i="1"/>
  <c r="S380" i="1"/>
  <c r="S382" i="1" s="1"/>
  <c r="X369" i="1"/>
  <c r="X261" i="1"/>
  <c r="F143" i="1"/>
  <c r="Y143" i="1" s="1"/>
  <c r="N380" i="1"/>
  <c r="N382" i="1" s="1"/>
  <c r="F207" i="1"/>
  <c r="Y207" i="1" s="1"/>
  <c r="K469" i="1"/>
  <c r="X22" i="1"/>
  <c r="F376" i="1"/>
  <c r="R463" i="1"/>
  <c r="R467" i="1" s="1"/>
  <c r="R469" i="1" s="1"/>
  <c r="F360" i="1"/>
  <c r="Y360" i="1" s="1"/>
  <c r="X141" i="1"/>
  <c r="Y465" i="1"/>
  <c r="F225" i="1"/>
  <c r="Y225" i="1" s="1"/>
  <c r="Y123" i="1"/>
  <c r="F380" i="1" l="1"/>
  <c r="Y376" i="1"/>
  <c r="X376" i="1"/>
  <c r="X380" i="1" s="1"/>
  <c r="Y466" i="1"/>
  <c r="Y95" i="1"/>
  <c r="X379" i="1"/>
  <c r="E466" i="1"/>
  <c r="X466" i="1" s="1"/>
  <c r="E467" i="1"/>
  <c r="X463" i="1"/>
  <c r="Y381" i="1"/>
  <c r="F382" i="1"/>
  <c r="F468" i="1"/>
  <c r="X464" i="1"/>
  <c r="E380" i="1"/>
  <c r="E382" i="1" s="1"/>
  <c r="X93" i="1"/>
  <c r="X95" i="1" s="1"/>
  <c r="X381" i="1"/>
  <c r="E468" i="1"/>
  <c r="F467" i="1"/>
  <c r="Y467" i="1" s="1"/>
  <c r="Y463" i="1"/>
  <c r="X371" i="1"/>
  <c r="X456" i="1"/>
  <c r="X458" i="1" s="1"/>
  <c r="Y379" i="1"/>
  <c r="F458" i="1"/>
  <c r="Y458" i="1" s="1"/>
  <c r="Y456" i="1"/>
  <c r="Q469" i="1"/>
  <c r="Y93" i="1"/>
  <c r="Y377" i="1"/>
  <c r="Y382" i="1" l="1"/>
  <c r="E469" i="1"/>
  <c r="X468" i="1"/>
  <c r="X382" i="1"/>
  <c r="Y468" i="1"/>
  <c r="F469" i="1"/>
  <c r="Y469" i="1" s="1"/>
  <c r="X467" i="1"/>
  <c r="Y380" i="1"/>
  <c r="X469" i="1" l="1"/>
</calcChain>
</file>

<file path=xl/sharedStrings.xml><?xml version="1.0" encoding="utf-8"?>
<sst xmlns="http://schemas.openxmlformats.org/spreadsheetml/2006/main" count="432" uniqueCount="119">
  <si>
    <t>DEPARTMENT OF SOCIAL WELFARE AND DEVELOPMENT</t>
  </si>
  <si>
    <t>STATUS OF ALLOTMENT, OBLIGATIONS INCURRED AND BALANCES</t>
  </si>
  <si>
    <t>CONSOLIDATED - SUMMARY</t>
  </si>
  <si>
    <t>FUND 101 - CURRENT APPROPRIATIONS</t>
  </si>
  <si>
    <t>As of JANUARY 31, 2018</t>
  </si>
  <si>
    <t>PARTICULARS</t>
  </si>
  <si>
    <t>ALLOTMENT</t>
  </si>
  <si>
    <t>OBLIGATIONS INCURRED</t>
  </si>
  <si>
    <t>CO</t>
  </si>
  <si>
    <t>NCR</t>
  </si>
  <si>
    <t>I</t>
  </si>
  <si>
    <t>CAR</t>
  </si>
  <si>
    <t>II</t>
  </si>
  <si>
    <t>III</t>
  </si>
  <si>
    <t>IV-A</t>
  </si>
  <si>
    <t>IV-B</t>
  </si>
  <si>
    <t>V</t>
  </si>
  <si>
    <t>VI</t>
  </si>
  <si>
    <t>VII</t>
  </si>
  <si>
    <t>VIII</t>
  </si>
  <si>
    <t>IX</t>
  </si>
  <si>
    <t>X</t>
  </si>
  <si>
    <t>XI</t>
  </si>
  <si>
    <t>XII</t>
  </si>
  <si>
    <t>CARAGA</t>
  </si>
  <si>
    <t>BALANCES</t>
  </si>
  <si>
    <t>% of Utilization</t>
  </si>
  <si>
    <t>CURRENT APPROPRIATIONS</t>
  </si>
  <si>
    <t xml:space="preserve">   A.  REGULAR APPROPRIATIONS</t>
  </si>
  <si>
    <t>DIRECT RELEASE</t>
  </si>
  <si>
    <t>1.</t>
  </si>
  <si>
    <t>General Administration and Support Services</t>
  </si>
  <si>
    <t>PS</t>
  </si>
  <si>
    <t>MOOE</t>
  </si>
  <si>
    <t>Sub-total</t>
  </si>
  <si>
    <t>RLIP</t>
  </si>
  <si>
    <t>TOTAL</t>
  </si>
  <si>
    <t>2.</t>
  </si>
  <si>
    <t>Provision of Services for center-based clients</t>
  </si>
  <si>
    <t>3.</t>
  </si>
  <si>
    <t>Provision of technical/advisory assistance and other related support services</t>
  </si>
  <si>
    <t>4.</t>
  </si>
  <si>
    <t>Supplementary Feeding Program</t>
  </si>
  <si>
    <t>5.</t>
  </si>
  <si>
    <t>Poverty and Reintegration Progam for Trafficked Persons</t>
  </si>
  <si>
    <t>6.</t>
  </si>
  <si>
    <t>Social Pension for Indigent Senior Citizens</t>
  </si>
  <si>
    <t>7.</t>
  </si>
  <si>
    <t>Sustainable Livelihood Program</t>
  </si>
  <si>
    <t>8.</t>
  </si>
  <si>
    <t>National Household Targeting System for Poverty Reduction</t>
  </si>
  <si>
    <t>TOTAL, DIRECT RELEASE</t>
  </si>
  <si>
    <t>CENTRALLY-MANAGED FUND</t>
  </si>
  <si>
    <t>Information and Communication Technology Service Management</t>
  </si>
  <si>
    <t>Social Marketing Services</t>
  </si>
  <si>
    <t>Social Technology Development and Enhancement</t>
  </si>
  <si>
    <t>Formulation and Development of Policies and Plans</t>
  </si>
  <si>
    <t>National Household Targeting System</t>
  </si>
  <si>
    <t>Pantawid Pamilya</t>
  </si>
  <si>
    <t>FE</t>
  </si>
  <si>
    <t>9.</t>
  </si>
  <si>
    <t>KALAHI-CIDSS-KKB</t>
  </si>
  <si>
    <t>10.</t>
  </si>
  <si>
    <t>11.</t>
  </si>
  <si>
    <t>12.</t>
  </si>
  <si>
    <t>13.</t>
  </si>
  <si>
    <t>Implementation of RA No. 10868 or the Centenarians Act of 2016</t>
  </si>
  <si>
    <t>14.</t>
  </si>
  <si>
    <t>Protective Services for Individuals and Families in Difficult Circumstances</t>
  </si>
  <si>
    <t/>
  </si>
  <si>
    <t>15.</t>
  </si>
  <si>
    <t>Assistance to Persons with Disability and Older Persons</t>
  </si>
  <si>
    <t>16.</t>
  </si>
  <si>
    <t>Comprehensive Proj. for Street Children, Street Families &amp; Ips - Esp. Badjaus</t>
  </si>
  <si>
    <t>17.</t>
  </si>
  <si>
    <t>Bangsamoro Umpungan sa Nutrisyon (Bangun)</t>
  </si>
  <si>
    <t>18.</t>
  </si>
  <si>
    <t>Tax Reform Cash Transfer Project</t>
  </si>
  <si>
    <t>19.</t>
  </si>
  <si>
    <t>Services to Distressed Overseas Filipinos</t>
  </si>
  <si>
    <t>20.</t>
  </si>
  <si>
    <t>Services to Displaced Persons (Deportees)</t>
  </si>
  <si>
    <t>21.</t>
  </si>
  <si>
    <t>22.</t>
  </si>
  <si>
    <t>Disaster response and rehabilitation program</t>
  </si>
  <si>
    <t>23.</t>
  </si>
  <si>
    <t>National Resource Operation</t>
  </si>
  <si>
    <t>24.</t>
  </si>
  <si>
    <t>Quick Response Fund</t>
  </si>
  <si>
    <t>25.</t>
  </si>
  <si>
    <t>Purchase of Mobile Community Kitchens</t>
  </si>
  <si>
    <t>26.</t>
  </si>
  <si>
    <t>PAMANA - Peace &amp; Development Fund</t>
  </si>
  <si>
    <t>27.</t>
  </si>
  <si>
    <t>PAMANA - DSWD/LGU Led</t>
  </si>
  <si>
    <t>28.</t>
  </si>
  <si>
    <t>Standards-setting, Licensing, accreditation and monitoring services</t>
  </si>
  <si>
    <t>29.</t>
  </si>
  <si>
    <t>Provision of Capability Training Program</t>
  </si>
  <si>
    <t>TOTAL, CMF</t>
  </si>
  <si>
    <t>TOTAL, REGULAR APPROPRIATIONS</t>
  </si>
  <si>
    <t xml:space="preserve">     B. AUTOMATIC APPROPRIATIONS</t>
  </si>
  <si>
    <t>CUSTOM DUTIES &amp; TAXES</t>
  </si>
  <si>
    <t>TOTAL, AUTOMATIC APPROPRIATIONS</t>
  </si>
  <si>
    <t xml:space="preserve">     B. SPECIAL PURPOSE FUNDS</t>
  </si>
  <si>
    <t>MISCELLANEOUS PERSONNEL BENEFIT FUND</t>
  </si>
  <si>
    <t>CONTINGENT FUND</t>
  </si>
  <si>
    <t>CALAMITY FUND</t>
  </si>
  <si>
    <t>OTHERS</t>
  </si>
  <si>
    <t>TOTAL, SPECIAL PURPOSE FUND</t>
  </si>
  <si>
    <t>SUMMARY - FUND 101 CURRENT APPROPRIATIONS</t>
  </si>
  <si>
    <t>Prepared by:</t>
  </si>
  <si>
    <t>Noted by:</t>
  </si>
  <si>
    <t>MARY JANE S. MANUEL</t>
  </si>
  <si>
    <t>ELMER M. TOLENTINO</t>
  </si>
  <si>
    <t>WAYNE C. BELIZAR</t>
  </si>
  <si>
    <t>Administrative Officer IV</t>
  </si>
  <si>
    <t>OIC-Budget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</si>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</sst>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1" fillId="0" borderId="0" xfId="2"/>
    <xf numFmtId="0" fontId="3" fillId="0" borderId="0" xfId="2" applyFont="1" applyBorder="1"/>
    <xf numFmtId="0" fontId="1" fillId="0" borderId="0" xfId="2" applyBorder="1"/>
    <xf numFmtId="164" fontId="0" fillId="0" borderId="0" xfId="1" applyFont="1"/>
    <xf numFmtId="0" fontId="4" fillId="0" borderId="1" xfId="2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1" fillId="0" borderId="2" xfId="2" applyBorder="1"/>
    <xf numFmtId="0" fontId="1" fillId="0" borderId="3" xfId="2" applyBorder="1"/>
    <xf numFmtId="164" fontId="0" fillId="0" borderId="4" xfId="1" applyFont="1" applyBorder="1"/>
    <xf numFmtId="0" fontId="1" fillId="0" borderId="4" xfId="2" applyBorder="1"/>
    <xf numFmtId="0" fontId="5" fillId="0" borderId="2" xfId="2" applyFont="1" applyBorder="1"/>
    <xf numFmtId="0" fontId="6" fillId="0" borderId="0" xfId="2" applyFont="1" applyBorder="1"/>
    <xf numFmtId="0" fontId="5" fillId="0" borderId="0" xfId="2" applyFont="1" applyBorder="1"/>
    <xf numFmtId="0" fontId="2" fillId="0" borderId="3" xfId="2" applyFont="1" applyBorder="1"/>
    <xf numFmtId="164" fontId="2" fillId="0" borderId="4" xfId="1" applyFont="1" applyBorder="1"/>
    <xf numFmtId="0" fontId="2" fillId="0" borderId="4" xfId="2" applyFont="1" applyBorder="1"/>
    <xf numFmtId="0" fontId="2" fillId="0" borderId="0" xfId="2" applyFont="1"/>
    <xf numFmtId="0" fontId="6" fillId="0" borderId="2" xfId="2" applyFont="1" applyBorder="1"/>
    <xf numFmtId="0" fontId="2" fillId="0" borderId="0" xfId="2" applyFont="1" applyBorder="1"/>
    <xf numFmtId="0" fontId="4" fillId="0" borderId="0" xfId="2" quotePrefix="1" applyFont="1" applyBorder="1"/>
    <xf numFmtId="0" fontId="4" fillId="0" borderId="0" xfId="2" applyFont="1" applyBorder="1"/>
    <xf numFmtId="10" fontId="7" fillId="0" borderId="4" xfId="2" applyNumberFormat="1" applyFont="1" applyBorder="1"/>
    <xf numFmtId="10" fontId="1" fillId="0" borderId="4" xfId="2" applyNumberFormat="1" applyBorder="1"/>
    <xf numFmtId="0" fontId="2" fillId="0" borderId="5" xfId="2" applyFont="1" applyBorder="1"/>
    <xf numFmtId="0" fontId="4" fillId="0" borderId="6" xfId="2" applyFont="1" applyBorder="1"/>
    <xf numFmtId="0" fontId="2" fillId="0" borderId="6" xfId="2" applyFont="1" applyBorder="1"/>
    <xf numFmtId="0" fontId="2" fillId="0" borderId="7" xfId="2" applyFont="1" applyBorder="1"/>
    <xf numFmtId="164" fontId="2" fillId="0" borderId="8" xfId="1" applyFont="1" applyBorder="1"/>
    <xf numFmtId="10" fontId="1" fillId="0" borderId="8" xfId="2" applyNumberFormat="1" applyBorder="1"/>
    <xf numFmtId="0" fontId="2" fillId="0" borderId="9" xfId="2" applyFont="1" applyBorder="1"/>
    <xf numFmtId="0" fontId="4" fillId="0" borderId="10" xfId="2" applyFont="1" applyBorder="1"/>
    <xf numFmtId="0" fontId="2" fillId="0" borderId="10" xfId="2" applyFont="1" applyBorder="1"/>
    <xf numFmtId="0" fontId="2" fillId="0" borderId="11" xfId="2" applyFont="1" applyBorder="1"/>
    <xf numFmtId="164" fontId="2" fillId="0" borderId="12" xfId="1" applyFont="1" applyBorder="1"/>
    <xf numFmtId="10" fontId="1" fillId="0" borderId="12" xfId="2" applyNumberFormat="1" applyBorder="1"/>
    <xf numFmtId="0" fontId="2" fillId="0" borderId="2" xfId="2" applyFont="1" applyBorder="1"/>
    <xf numFmtId="0" fontId="8" fillId="0" borderId="2" xfId="2" applyFont="1" applyBorder="1"/>
    <xf numFmtId="0" fontId="8" fillId="0" borderId="0" xfId="2" applyFont="1" applyBorder="1"/>
    <xf numFmtId="0" fontId="8" fillId="0" borderId="3" xfId="2" applyFont="1" applyBorder="1"/>
    <xf numFmtId="164" fontId="8" fillId="0" borderId="4" xfId="1" applyFont="1" applyBorder="1"/>
    <xf numFmtId="10" fontId="8" fillId="0" borderId="4" xfId="2" applyNumberFormat="1" applyFont="1" applyBorder="1"/>
    <xf numFmtId="0" fontId="8" fillId="0" borderId="0" xfId="2" applyFont="1"/>
    <xf numFmtId="10" fontId="9" fillId="0" borderId="4" xfId="2" applyNumberFormat="1" applyFont="1" applyBorder="1"/>
    <xf numFmtId="0" fontId="8" fillId="0" borderId="5" xfId="2" applyFont="1" applyBorder="1"/>
    <xf numFmtId="0" fontId="8" fillId="0" borderId="6" xfId="2" applyFont="1" applyBorder="1"/>
    <xf numFmtId="0" fontId="8" fillId="0" borderId="7" xfId="2" applyFont="1" applyBorder="1"/>
    <xf numFmtId="164" fontId="8" fillId="0" borderId="8" xfId="1" applyFont="1" applyBorder="1"/>
    <xf numFmtId="10" fontId="8" fillId="0" borderId="8" xfId="2" applyNumberFormat="1" applyFont="1" applyBorder="1"/>
    <xf numFmtId="0" fontId="8" fillId="0" borderId="9" xfId="2" applyFont="1" applyBorder="1"/>
    <xf numFmtId="0" fontId="8" fillId="0" borderId="10" xfId="2" applyFont="1" applyBorder="1"/>
    <xf numFmtId="0" fontId="8" fillId="0" borderId="11" xfId="2" applyFont="1" applyBorder="1"/>
    <xf numFmtId="164" fontId="8" fillId="0" borderId="12" xfId="1" applyFont="1" applyBorder="1"/>
    <xf numFmtId="10" fontId="8" fillId="0" borderId="12" xfId="2" applyNumberFormat="1" applyFont="1" applyBorder="1"/>
    <xf numFmtId="164" fontId="2" fillId="0" borderId="13" xfId="1" applyFont="1" applyBorder="1"/>
    <xf numFmtId="0" fontId="3" fillId="0" borderId="6" xfId="2" applyFont="1" applyBorder="1"/>
    <xf numFmtId="0" fontId="4" fillId="0" borderId="14" xfId="2" applyFont="1" applyBorder="1"/>
    <xf numFmtId="0" fontId="3" fillId="0" borderId="10" xfId="2" applyFont="1" applyBorder="1"/>
    <xf numFmtId="0" fontId="3" fillId="0" borderId="0" xfId="2" quotePrefix="1" applyFont="1" applyBorder="1"/>
    <xf numFmtId="0" fontId="4" fillId="0" borderId="2" xfId="2" applyFont="1" applyBorder="1"/>
    <xf numFmtId="0" fontId="4" fillId="0" borderId="3" xfId="2" applyFont="1" applyBorder="1"/>
    <xf numFmtId="164" fontId="4" fillId="0" borderId="4" xfId="1" applyFont="1" applyBorder="1"/>
    <xf numFmtId="0" fontId="4" fillId="0" borderId="4" xfId="2" applyFont="1" applyBorder="1"/>
    <xf numFmtId="0" fontId="4" fillId="0" borderId="0" xfId="2" applyFont="1"/>
    <xf numFmtId="10" fontId="2" fillId="0" borderId="4" xfId="2" applyNumberFormat="1" applyFont="1" applyBorder="1"/>
    <xf numFmtId="10" fontId="2" fillId="0" borderId="8" xfId="2" applyNumberFormat="1" applyFont="1" applyBorder="1"/>
    <xf numFmtId="10" fontId="2" fillId="0" borderId="12" xfId="2" applyNumberFormat="1" applyFont="1" applyBorder="1"/>
    <xf numFmtId="0" fontId="10" fillId="0" borderId="4" xfId="2" applyFont="1" applyBorder="1" applyAlignment="1"/>
    <xf numFmtId="164" fontId="8" fillId="0" borderId="0" xfId="1" applyFont="1"/>
    <xf numFmtId="164" fontId="2" fillId="0" borderId="0" xfId="1" applyFont="1"/>
    <xf numFmtId="0" fontId="4" fillId="0" borderId="0" xfId="2" applyFont="1" applyAlignment="1">
      <alignment horizontal="center"/>
    </xf>
    <xf numFmtId="0" fontId="3" fillId="0" borderId="0" xfId="2" applyFont="1"/>
    <xf numFmtId="0" fontId="4" fillId="0" borderId="0" xfId="2" applyFont="1" applyAlignment="1"/>
  </cellXfs>
  <cellStyles count="3">
    <cellStyle name="Comma" xfId="1" builtinId="3"/>
    <cellStyle name="Normal" xfId="0" builtinId="0"/>
    <cellStyle name="Normal 1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8%20Files\FARS%20template\FARS%20FUND101-CURREN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S-modified-perobj"/>
      <sheetName val="FARS-CONT"/>
      <sheetName val="FARS-101-SUMMARY"/>
      <sheetName val="SUMMARY"/>
      <sheetName val="SUMMARY-GAFMIS"/>
      <sheetName val="FARS-per obj"/>
      <sheetName val="GASS"/>
      <sheetName val="ICTSM"/>
      <sheetName val="SMS"/>
      <sheetName val="SocTech"/>
      <sheetName val="PDPB"/>
      <sheetName val="NHTS"/>
      <sheetName val="Pantawid"/>
      <sheetName val="SLP"/>
      <sheetName val="KALAHI-NCDDP"/>
      <sheetName val="KALAHI-CIDSS"/>
      <sheetName val="Centers"/>
      <sheetName val="SFP"/>
      <sheetName val="SocialPension"/>
      <sheetName val="Centenarian"/>
      <sheetName val="PSB"/>
      <sheetName val="PWDs"/>
      <sheetName val="StreetChildren"/>
      <sheetName val="Bangun"/>
      <sheetName val="TaxReform"/>
      <sheetName val="DistressedOverseas"/>
      <sheetName val="Deportees"/>
      <sheetName val="RRPTP"/>
      <sheetName val="Pamana-DSWD-LGU"/>
      <sheetName val="ME-BUB"/>
      <sheetName val="DisasterResponse"/>
      <sheetName val="NRO"/>
      <sheetName val="QRF"/>
      <sheetName val="MobileKitchens"/>
      <sheetName val="PamanaKalahi"/>
      <sheetName val="PamanaSLP"/>
      <sheetName val="Standard"/>
      <sheetName val="TARA"/>
      <sheetName val="TrainingProg"/>
      <sheetName val="ProgforLGUs"/>
      <sheetName val="NormalizationProcess"/>
      <sheetName val="RLIPSARO"/>
      <sheetName val="CustomDuties"/>
      <sheetName val="MPBF"/>
      <sheetName val="ContingentFund"/>
      <sheetName val="CalamityFund"/>
      <sheetName val="OTH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2">
          <cell r="G432">
            <v>0</v>
          </cell>
        </row>
      </sheetData>
      <sheetData sheetId="8"/>
      <sheetData sheetId="9">
        <row r="217">
          <cell r="G217">
            <v>0</v>
          </cell>
        </row>
      </sheetData>
      <sheetData sheetId="10">
        <row r="217">
          <cell r="G217">
            <v>0</v>
          </cell>
        </row>
      </sheetData>
      <sheetData sheetId="11">
        <row r="217">
          <cell r="G217">
            <v>0</v>
          </cell>
        </row>
      </sheetData>
      <sheetData sheetId="12">
        <row r="428">
          <cell r="G428">
            <v>0</v>
          </cell>
        </row>
        <row r="640">
          <cell r="G640">
            <v>0</v>
          </cell>
        </row>
        <row r="644">
          <cell r="G644">
            <v>0</v>
          </cell>
        </row>
      </sheetData>
      <sheetData sheetId="13">
        <row r="221">
          <cell r="G221">
            <v>0</v>
          </cell>
        </row>
      </sheetData>
      <sheetData sheetId="14">
        <row r="428">
          <cell r="G428">
            <v>0</v>
          </cell>
        </row>
        <row r="644">
          <cell r="G644">
            <v>0</v>
          </cell>
        </row>
      </sheetData>
      <sheetData sheetId="15">
        <row r="221">
          <cell r="G221">
            <v>0</v>
          </cell>
        </row>
      </sheetData>
      <sheetData sheetId="16"/>
      <sheetData sheetId="17"/>
      <sheetData sheetId="18">
        <row r="644">
          <cell r="G644">
            <v>0</v>
          </cell>
        </row>
      </sheetData>
      <sheetData sheetId="19">
        <row r="644">
          <cell r="G644">
            <v>0</v>
          </cell>
        </row>
      </sheetData>
      <sheetData sheetId="20">
        <row r="221">
          <cell r="G221">
            <v>0</v>
          </cell>
        </row>
      </sheetData>
      <sheetData sheetId="21"/>
      <sheetData sheetId="22">
        <row r="221">
          <cell r="G221">
            <v>0</v>
          </cell>
        </row>
      </sheetData>
      <sheetData sheetId="23">
        <row r="221">
          <cell r="G221">
            <v>0</v>
          </cell>
        </row>
      </sheetData>
      <sheetData sheetId="24">
        <row r="221">
          <cell r="G221">
            <v>0</v>
          </cell>
        </row>
      </sheetData>
      <sheetData sheetId="25">
        <row r="221">
          <cell r="G221">
            <v>0</v>
          </cell>
        </row>
      </sheetData>
      <sheetData sheetId="26">
        <row r="221">
          <cell r="G221">
            <v>0</v>
          </cell>
        </row>
      </sheetData>
      <sheetData sheetId="27">
        <row r="221">
          <cell r="G221">
            <v>0</v>
          </cell>
        </row>
      </sheetData>
      <sheetData sheetId="28">
        <row r="644">
          <cell r="G644">
            <v>0</v>
          </cell>
        </row>
      </sheetData>
      <sheetData sheetId="29"/>
      <sheetData sheetId="30"/>
      <sheetData sheetId="31">
        <row r="221">
          <cell r="G221">
            <v>0</v>
          </cell>
        </row>
      </sheetData>
      <sheetData sheetId="32">
        <row r="221">
          <cell r="G221">
            <v>0</v>
          </cell>
        </row>
      </sheetData>
      <sheetData sheetId="33">
        <row r="221">
          <cell r="G221">
            <v>0</v>
          </cell>
        </row>
      </sheetData>
      <sheetData sheetId="34">
        <row r="221">
          <cell r="G221">
            <v>0</v>
          </cell>
        </row>
      </sheetData>
      <sheetData sheetId="35">
        <row r="221">
          <cell r="G221">
            <v>0</v>
          </cell>
        </row>
      </sheetData>
      <sheetData sheetId="36">
        <row r="221">
          <cell r="G221">
            <v>0</v>
          </cell>
        </row>
      </sheetData>
      <sheetData sheetId="37"/>
      <sheetData sheetId="38"/>
      <sheetData sheetId="39"/>
      <sheetData sheetId="40"/>
      <sheetData sheetId="41"/>
      <sheetData sheetId="42">
        <row r="69">
          <cell r="G69">
            <v>0</v>
          </cell>
        </row>
      </sheetData>
      <sheetData sheetId="43">
        <row r="182">
          <cell r="G182">
            <v>0</v>
          </cell>
        </row>
      </sheetData>
      <sheetData sheetId="44">
        <row r="69">
          <cell r="G69">
            <v>0</v>
          </cell>
        </row>
      </sheetData>
      <sheetData sheetId="45">
        <row r="182">
          <cell r="G182">
            <v>0</v>
          </cell>
        </row>
      </sheetData>
      <sheetData sheetId="46">
        <row r="182">
          <cell r="G182">
            <v>0</v>
          </cell>
        </row>
      </sheetData>
      <sheetData sheetId="47">
        <row r="182">
          <cell r="G182">
            <v>0</v>
          </cell>
        </row>
      </sheetData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Z475"/>
  <sheetViews>
    <sheetView tabSelected="1" topLeftCell="A2" workbookViewId="0">
      <pane ySplit="7" topLeftCell="A382" activePane="bottomLeft" state="frozen"/>
      <selection activeCell="A2" sqref="A2"/>
      <selection pane="bottomLeft" activeCell="AH477" sqref="AH477"/>
    </sheetView>
  </sheetViews>
  <sheetFormatPr defaultColWidth="7.625" defaultRowHeight="15.75" x14ac:dyDescent="0.25"/>
  <cols>
    <col min="1" max="1" width="2.125" style="1" customWidth="1"/>
    <col min="2" max="2" width="4.75" style="2" customWidth="1"/>
    <col min="3" max="3" width="5.375" style="3" customWidth="1"/>
    <col min="4" max="4" width="25.5" style="1" customWidth="1"/>
    <col min="5" max="5" width="19.75" style="4" customWidth="1"/>
    <col min="6" max="6" width="16.25" style="4" customWidth="1"/>
    <col min="7" max="23" width="16.25" style="4" hidden="1" customWidth="1"/>
    <col min="24" max="24" width="20.625" style="4" customWidth="1"/>
    <col min="25" max="25" width="13.625" style="1" customWidth="1"/>
    <col min="26" max="16384" width="7.625" style="1"/>
  </cols>
  <sheetData>
    <row r="2" spans="1:26" s="74" customFormat="1" ht="1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6" s="74" customFormat="1" ht="15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6" s="74" customFormat="1" ht="15.75" customHeight="1" x14ac:dyDescent="0.2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5"/>
    </row>
    <row r="5" spans="1:26" s="74" customFormat="1" ht="15" customHeight="1" x14ac:dyDescent="0.2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6" s="74" customFormat="1" ht="15" customHeight="1" x14ac:dyDescent="0.25">
      <c r="A6" s="73" t="s">
        <v>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6" ht="16.5" thickBot="1" x14ac:dyDescent="0.3"/>
    <row r="8" spans="1:26" s="9" customFormat="1" ht="32.25" thickBot="1" x14ac:dyDescent="0.3">
      <c r="A8" s="5" t="s">
        <v>5</v>
      </c>
      <c r="B8" s="5"/>
      <c r="C8" s="5"/>
      <c r="D8" s="5"/>
      <c r="E8" s="6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  <c r="T8" s="7" t="s">
        <v>21</v>
      </c>
      <c r="U8" s="7" t="s">
        <v>22</v>
      </c>
      <c r="V8" s="7" t="s">
        <v>23</v>
      </c>
      <c r="W8" s="7" t="s">
        <v>24</v>
      </c>
      <c r="X8" s="6" t="s">
        <v>25</v>
      </c>
      <c r="Y8" s="8" t="s">
        <v>26</v>
      </c>
    </row>
    <row r="9" spans="1:26" x14ac:dyDescent="0.25">
      <c r="A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</row>
    <row r="10" spans="1:26" s="20" customFormat="1" hidden="1" x14ac:dyDescent="0.25">
      <c r="A10" s="14" t="s">
        <v>27</v>
      </c>
      <c r="B10" s="15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</row>
    <row r="11" spans="1:26" s="20" customFormat="1" hidden="1" x14ac:dyDescent="0.25">
      <c r="A11" s="14"/>
      <c r="B11" s="15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</row>
    <row r="12" spans="1:26" s="20" customFormat="1" x14ac:dyDescent="0.25">
      <c r="A12" s="21" t="s">
        <v>28</v>
      </c>
      <c r="B12" s="15"/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/>
    </row>
    <row r="13" spans="1:26" x14ac:dyDescent="0.25">
      <c r="A13" s="10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</row>
    <row r="14" spans="1:26" x14ac:dyDescent="0.25">
      <c r="A14" s="10"/>
      <c r="B14" s="15" t="s">
        <v>29</v>
      </c>
      <c r="C14" s="22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</row>
    <row r="15" spans="1:26" x14ac:dyDescent="0.25">
      <c r="A15" s="10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</row>
    <row r="16" spans="1:26" x14ac:dyDescent="0.25">
      <c r="A16" s="10"/>
      <c r="B16" s="23" t="s">
        <v>30</v>
      </c>
      <c r="C16" s="24" t="s">
        <v>31</v>
      </c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</row>
    <row r="17" spans="1:25" x14ac:dyDescent="0.25">
      <c r="A17" s="10"/>
      <c r="D17" s="11" t="s">
        <v>32</v>
      </c>
      <c r="E17" s="12"/>
      <c r="F17" s="12">
        <f>SUM(G17:W17)</f>
        <v>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>
        <f>E17-F17</f>
        <v>0</v>
      </c>
      <c r="Y17" s="25" t="e">
        <f t="shared" ref="Y17:Y22" si="0">F17/E17</f>
        <v>#DIV/0!</v>
      </c>
    </row>
    <row r="18" spans="1:25" x14ac:dyDescent="0.25">
      <c r="A18" s="10"/>
      <c r="D18" s="11" t="s">
        <v>33</v>
      </c>
      <c r="E18" s="12">
        <v>270952000</v>
      </c>
      <c r="F18" s="12">
        <f>SUM(G18:W18)</f>
        <v>34124790.019999996</v>
      </c>
      <c r="G18" s="12"/>
      <c r="H18" s="12">
        <v>24537303.829999998</v>
      </c>
      <c r="I18" s="12"/>
      <c r="J18" s="12">
        <v>490171</v>
      </c>
      <c r="K18" s="12">
        <v>66947.33</v>
      </c>
      <c r="L18" s="12">
        <v>1054408.3700000001</v>
      </c>
      <c r="M18" s="12">
        <v>1852041.1</v>
      </c>
      <c r="N18" s="12"/>
      <c r="O18" s="12">
        <v>445757.12</v>
      </c>
      <c r="P18" s="12">
        <v>233073.69</v>
      </c>
      <c r="Q18" s="12">
        <v>685067.97</v>
      </c>
      <c r="R18" s="12">
        <v>1259646.93</v>
      </c>
      <c r="S18" s="12">
        <v>1883449</v>
      </c>
      <c r="T18" s="12">
        <v>192954.49</v>
      </c>
      <c r="U18" s="12">
        <v>988131.2</v>
      </c>
      <c r="V18" s="12">
        <v>185778.83</v>
      </c>
      <c r="W18" s="12">
        <v>250059.16</v>
      </c>
      <c r="X18" s="12">
        <f>E18-F18</f>
        <v>236827209.98000002</v>
      </c>
      <c r="Y18" s="26">
        <f t="shared" si="0"/>
        <v>0.12594404182290589</v>
      </c>
    </row>
    <row r="19" spans="1:25" x14ac:dyDescent="0.25">
      <c r="A19" s="10"/>
      <c r="D19" s="11" t="s">
        <v>8</v>
      </c>
      <c r="E19" s="12"/>
      <c r="F19" s="12">
        <f>SUM(G19:W19)</f>
        <v>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>
        <f>E19-F19</f>
        <v>0</v>
      </c>
      <c r="Y19" s="25" t="e">
        <f t="shared" si="0"/>
        <v>#DIV/0!</v>
      </c>
    </row>
    <row r="20" spans="1:25" s="20" customFormat="1" ht="22.35" customHeight="1" x14ac:dyDescent="0.25">
      <c r="A20" s="27"/>
      <c r="B20" s="28"/>
      <c r="C20" s="29"/>
      <c r="D20" s="30" t="s">
        <v>34</v>
      </c>
      <c r="E20" s="31">
        <f>SUM(E17:E19)</f>
        <v>270952000</v>
      </c>
      <c r="F20" s="31">
        <f>SUM(F17:F19)</f>
        <v>34124790.019999996</v>
      </c>
      <c r="G20" s="31">
        <f>SUM(G17:G19)</f>
        <v>0</v>
      </c>
      <c r="H20" s="31">
        <f t="shared" ref="H20:P20" si="1">SUM(H17:H19)</f>
        <v>24537303.829999998</v>
      </c>
      <c r="I20" s="31">
        <f t="shared" si="1"/>
        <v>0</v>
      </c>
      <c r="J20" s="31">
        <f t="shared" si="1"/>
        <v>490171</v>
      </c>
      <c r="K20" s="31">
        <f t="shared" si="1"/>
        <v>66947.33</v>
      </c>
      <c r="L20" s="31">
        <f t="shared" si="1"/>
        <v>1054408.3700000001</v>
      </c>
      <c r="M20" s="31">
        <f t="shared" si="1"/>
        <v>1852041.1</v>
      </c>
      <c r="N20" s="31">
        <f t="shared" si="1"/>
        <v>0</v>
      </c>
      <c r="O20" s="31">
        <f t="shared" si="1"/>
        <v>445757.12</v>
      </c>
      <c r="P20" s="31">
        <f t="shared" si="1"/>
        <v>233073.69</v>
      </c>
      <c r="Q20" s="31">
        <f>SUM(Q17:Q19)</f>
        <v>685067.97</v>
      </c>
      <c r="R20" s="31">
        <f t="shared" ref="R20:V20" si="2">SUM(R17:R19)</f>
        <v>1259646.93</v>
      </c>
      <c r="S20" s="31">
        <f t="shared" si="2"/>
        <v>1883449</v>
      </c>
      <c r="T20" s="31">
        <f t="shared" si="2"/>
        <v>192954.49</v>
      </c>
      <c r="U20" s="31">
        <f t="shared" si="2"/>
        <v>988131.2</v>
      </c>
      <c r="V20" s="31">
        <f t="shared" si="2"/>
        <v>185778.83</v>
      </c>
      <c r="W20" s="31">
        <f>SUM(W17:W19)</f>
        <v>250059.16</v>
      </c>
      <c r="X20" s="31">
        <f>SUM(X17:X19)</f>
        <v>236827209.98000002</v>
      </c>
      <c r="Y20" s="32">
        <f t="shared" si="0"/>
        <v>0.12594404182290589</v>
      </c>
    </row>
    <row r="21" spans="1:25" ht="21" customHeight="1" x14ac:dyDescent="0.25">
      <c r="A21" s="10"/>
      <c r="D21" s="11" t="s">
        <v>35</v>
      </c>
      <c r="E21" s="12">
        <f>[1]GASS!G432</f>
        <v>0</v>
      </c>
      <c r="F21" s="12">
        <f>SUM(G21:W21)</f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>
        <f>E21-F21</f>
        <v>0</v>
      </c>
      <c r="Y21" s="25" t="e">
        <f t="shared" si="0"/>
        <v>#DIV/0!</v>
      </c>
    </row>
    <row r="22" spans="1:25" s="20" customFormat="1" ht="20.45" customHeight="1" thickBot="1" x14ac:dyDescent="0.3">
      <c r="A22" s="33"/>
      <c r="B22" s="34"/>
      <c r="C22" s="35"/>
      <c r="D22" s="36" t="s">
        <v>36</v>
      </c>
      <c r="E22" s="37">
        <f>E21+E20</f>
        <v>270952000</v>
      </c>
      <c r="F22" s="37">
        <f>F21+F20</f>
        <v>34124790.019999996</v>
      </c>
      <c r="G22" s="37">
        <f>G21+G20</f>
        <v>0</v>
      </c>
      <c r="H22" s="37">
        <f t="shared" ref="H22:V22" si="3">H21+H20</f>
        <v>24537303.829999998</v>
      </c>
      <c r="I22" s="37">
        <f t="shared" si="3"/>
        <v>0</v>
      </c>
      <c r="J22" s="37">
        <f t="shared" si="3"/>
        <v>490171</v>
      </c>
      <c r="K22" s="37">
        <f t="shared" si="3"/>
        <v>66947.33</v>
      </c>
      <c r="L22" s="37">
        <f t="shared" si="3"/>
        <v>1054408.3700000001</v>
      </c>
      <c r="M22" s="37">
        <f t="shared" si="3"/>
        <v>1852041.1</v>
      </c>
      <c r="N22" s="37">
        <f t="shared" si="3"/>
        <v>0</v>
      </c>
      <c r="O22" s="37">
        <f t="shared" si="3"/>
        <v>445757.12</v>
      </c>
      <c r="P22" s="37">
        <f t="shared" si="3"/>
        <v>233073.69</v>
      </c>
      <c r="Q22" s="37">
        <f t="shared" si="3"/>
        <v>685067.97</v>
      </c>
      <c r="R22" s="37">
        <f t="shared" si="3"/>
        <v>1259646.93</v>
      </c>
      <c r="S22" s="37">
        <f t="shared" si="3"/>
        <v>1883449</v>
      </c>
      <c r="T22" s="37">
        <f t="shared" si="3"/>
        <v>192954.49</v>
      </c>
      <c r="U22" s="37">
        <f t="shared" si="3"/>
        <v>988131.2</v>
      </c>
      <c r="V22" s="37">
        <f t="shared" si="3"/>
        <v>185778.83</v>
      </c>
      <c r="W22" s="37">
        <f>W21+W20</f>
        <v>250059.16</v>
      </c>
      <c r="X22" s="37">
        <f>X21+X20</f>
        <v>236827209.98000002</v>
      </c>
      <c r="Y22" s="38">
        <f t="shared" si="0"/>
        <v>0.12594404182290589</v>
      </c>
    </row>
    <row r="23" spans="1:25" ht="16.5" thickTop="1" x14ac:dyDescent="0.25">
      <c r="A23" s="10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/>
    </row>
    <row r="24" spans="1:25" x14ac:dyDescent="0.25">
      <c r="A24" s="10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/>
    </row>
    <row r="25" spans="1:25" x14ac:dyDescent="0.25">
      <c r="A25" s="10"/>
      <c r="B25" s="23" t="s">
        <v>37</v>
      </c>
      <c r="C25" s="24" t="s">
        <v>38</v>
      </c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3"/>
    </row>
    <row r="26" spans="1:25" x14ac:dyDescent="0.25">
      <c r="A26" s="10"/>
      <c r="D26" s="11" t="s">
        <v>32</v>
      </c>
      <c r="E26" s="12">
        <v>370771000</v>
      </c>
      <c r="F26" s="12">
        <f>SUM(G26:W26)</f>
        <v>24743950.27</v>
      </c>
      <c r="G26" s="12"/>
      <c r="H26" s="12">
        <v>7510789.6600000001</v>
      </c>
      <c r="I26" s="12"/>
      <c r="J26" s="12">
        <v>698836</v>
      </c>
      <c r="K26" s="12">
        <v>385320</v>
      </c>
      <c r="L26" s="12">
        <v>1444949.07</v>
      </c>
      <c r="M26" s="12">
        <v>2067844.86</v>
      </c>
      <c r="N26" s="12">
        <v>34178.75</v>
      </c>
      <c r="O26" s="12">
        <v>790747.13</v>
      </c>
      <c r="P26" s="12">
        <v>702593.49</v>
      </c>
      <c r="Q26" s="12">
        <v>2623614.17</v>
      </c>
      <c r="R26" s="12">
        <v>1113529.1299999999</v>
      </c>
      <c r="S26" s="12">
        <v>3903802.17</v>
      </c>
      <c r="T26" s="12">
        <v>929310.85</v>
      </c>
      <c r="U26" s="12">
        <v>2277498</v>
      </c>
      <c r="V26" s="12"/>
      <c r="W26" s="12">
        <v>260936.99</v>
      </c>
      <c r="X26" s="12">
        <f>E26-F26</f>
        <v>346027049.73000002</v>
      </c>
      <c r="Y26" s="26">
        <f t="shared" ref="Y26:Y31" si="4">F26/E26</f>
        <v>6.6736476881956788E-2</v>
      </c>
    </row>
    <row r="27" spans="1:25" x14ac:dyDescent="0.25">
      <c r="A27" s="10"/>
      <c r="D27" s="11" t="s">
        <v>33</v>
      </c>
      <c r="E27" s="12">
        <v>1184037000</v>
      </c>
      <c r="F27" s="12">
        <f>SUM(G27:W27)</f>
        <v>94776675.329999983</v>
      </c>
      <c r="G27" s="12"/>
      <c r="H27" s="12">
        <v>58209425.509999998</v>
      </c>
      <c r="I27" s="12"/>
      <c r="J27" s="12">
        <v>255273.03</v>
      </c>
      <c r="K27" s="12">
        <v>1203814.32</v>
      </c>
      <c r="L27" s="12">
        <v>3134149.29</v>
      </c>
      <c r="M27" s="12">
        <v>6939495.5899999999</v>
      </c>
      <c r="N27" s="12">
        <v>150897.1</v>
      </c>
      <c r="O27" s="12">
        <v>2320399.3599999999</v>
      </c>
      <c r="P27" s="12">
        <v>574847.93999999994</v>
      </c>
      <c r="Q27" s="12">
        <v>2691799.98</v>
      </c>
      <c r="R27" s="12">
        <v>707795.49</v>
      </c>
      <c r="S27" s="12">
        <v>1984163.99</v>
      </c>
      <c r="T27" s="12">
        <v>1750547.47</v>
      </c>
      <c r="U27" s="12">
        <v>14360845.949999999</v>
      </c>
      <c r="V27" s="12">
        <v>90000</v>
      </c>
      <c r="W27" s="12">
        <v>403220.31</v>
      </c>
      <c r="X27" s="12">
        <f>E27-F27</f>
        <v>1089260324.6700001</v>
      </c>
      <c r="Y27" s="26">
        <f t="shared" si="4"/>
        <v>8.0045366259669237E-2</v>
      </c>
    </row>
    <row r="28" spans="1:25" x14ac:dyDescent="0.25">
      <c r="A28" s="10"/>
      <c r="D28" s="11" t="s">
        <v>8</v>
      </c>
      <c r="E28" s="12"/>
      <c r="F28" s="12">
        <f>SUM(G28:W28)</f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f>E28-F28</f>
        <v>0</v>
      </c>
      <c r="Y28" s="25" t="e">
        <f t="shared" si="4"/>
        <v>#DIV/0!</v>
      </c>
    </row>
    <row r="29" spans="1:25" s="20" customFormat="1" ht="22.35" customHeight="1" x14ac:dyDescent="0.25">
      <c r="A29" s="27"/>
      <c r="B29" s="28"/>
      <c r="C29" s="29"/>
      <c r="D29" s="30" t="s">
        <v>34</v>
      </c>
      <c r="E29" s="31">
        <f>SUM(E26:E28)</f>
        <v>1554808000</v>
      </c>
      <c r="F29" s="31">
        <f>SUM(F26:F28)</f>
        <v>119520625.59999998</v>
      </c>
      <c r="G29" s="31">
        <f>SUM(G26:G28)</f>
        <v>0</v>
      </c>
      <c r="H29" s="31">
        <f t="shared" ref="H29:V29" si="5">SUM(H26:H28)</f>
        <v>65720215.170000002</v>
      </c>
      <c r="I29" s="31">
        <f t="shared" si="5"/>
        <v>0</v>
      </c>
      <c r="J29" s="31">
        <f t="shared" si="5"/>
        <v>954109.03</v>
      </c>
      <c r="K29" s="31">
        <f t="shared" si="5"/>
        <v>1589134.32</v>
      </c>
      <c r="L29" s="31">
        <f t="shared" si="5"/>
        <v>4579098.3600000003</v>
      </c>
      <c r="M29" s="31">
        <f t="shared" si="5"/>
        <v>9007340.4499999993</v>
      </c>
      <c r="N29" s="31">
        <f t="shared" si="5"/>
        <v>185075.85</v>
      </c>
      <c r="O29" s="31">
        <f t="shared" si="5"/>
        <v>3111146.4899999998</v>
      </c>
      <c r="P29" s="31">
        <f t="shared" si="5"/>
        <v>1277441.43</v>
      </c>
      <c r="Q29" s="31">
        <f t="shared" si="5"/>
        <v>5315414.1500000004</v>
      </c>
      <c r="R29" s="31">
        <f t="shared" si="5"/>
        <v>1821324.6199999999</v>
      </c>
      <c r="S29" s="31">
        <f t="shared" si="5"/>
        <v>5887966.1600000001</v>
      </c>
      <c r="T29" s="31">
        <f t="shared" si="5"/>
        <v>2679858.3199999998</v>
      </c>
      <c r="U29" s="31">
        <f t="shared" si="5"/>
        <v>16638343.949999999</v>
      </c>
      <c r="V29" s="31">
        <f t="shared" si="5"/>
        <v>90000</v>
      </c>
      <c r="W29" s="31">
        <f>SUM(W26:W28)</f>
        <v>664157.30000000005</v>
      </c>
      <c r="X29" s="31">
        <f>SUM(X26:X28)</f>
        <v>1435287374.4000001</v>
      </c>
      <c r="Y29" s="32">
        <f t="shared" si="4"/>
        <v>7.687163019485363E-2</v>
      </c>
    </row>
    <row r="30" spans="1:25" ht="21" customHeight="1" x14ac:dyDescent="0.25">
      <c r="A30" s="10"/>
      <c r="D30" s="11" t="s">
        <v>35</v>
      </c>
      <c r="E30" s="12">
        <f>9069000+1573000+355000+604000+1129000+2606000+45000+602000+1019000+1781000+1312000+1880000+822000+1614000+567000+75000</f>
        <v>25053000</v>
      </c>
      <c r="F30" s="12">
        <f>SUM(G30:W30)</f>
        <v>1699630.98</v>
      </c>
      <c r="G30" s="12"/>
      <c r="H30" s="12">
        <v>734741.88</v>
      </c>
      <c r="I30" s="12"/>
      <c r="J30" s="12">
        <v>52665.599999999999</v>
      </c>
      <c r="K30" s="12"/>
      <c r="L30" s="12">
        <v>105470.88</v>
      </c>
      <c r="M30" s="12">
        <v>193674.86</v>
      </c>
      <c r="N30" s="12">
        <v>3785.4</v>
      </c>
      <c r="O30" s="12">
        <v>49852.800000000003</v>
      </c>
      <c r="P30" s="12">
        <v>63275.28</v>
      </c>
      <c r="Q30" s="12">
        <v>145865.51999999999</v>
      </c>
      <c r="R30" s="12">
        <v>95613</v>
      </c>
      <c r="S30" s="12"/>
      <c r="T30" s="12"/>
      <c r="U30" s="12">
        <v>254685.76</v>
      </c>
      <c r="V30" s="12"/>
      <c r="W30" s="12"/>
      <c r="X30" s="12">
        <f>E30-F30</f>
        <v>23353369.02</v>
      </c>
      <c r="Y30" s="26">
        <f t="shared" si="4"/>
        <v>6.7841415399353372E-2</v>
      </c>
    </row>
    <row r="31" spans="1:25" s="20" customFormat="1" ht="20.45" customHeight="1" thickBot="1" x14ac:dyDescent="0.3">
      <c r="A31" s="33"/>
      <c r="B31" s="34"/>
      <c r="C31" s="35"/>
      <c r="D31" s="36" t="s">
        <v>36</v>
      </c>
      <c r="E31" s="37">
        <f>E30+E29</f>
        <v>1579861000</v>
      </c>
      <c r="F31" s="37">
        <f>F30+F29</f>
        <v>121220256.57999998</v>
      </c>
      <c r="G31" s="37">
        <f>G30+G29</f>
        <v>0</v>
      </c>
      <c r="H31" s="37">
        <f t="shared" ref="H31:V31" si="6">H30+H29</f>
        <v>66454957.050000004</v>
      </c>
      <c r="I31" s="37">
        <f t="shared" si="6"/>
        <v>0</v>
      </c>
      <c r="J31" s="37">
        <f t="shared" si="6"/>
        <v>1006774.63</v>
      </c>
      <c r="K31" s="37">
        <f t="shared" si="6"/>
        <v>1589134.32</v>
      </c>
      <c r="L31" s="37">
        <f t="shared" si="6"/>
        <v>4684569.24</v>
      </c>
      <c r="M31" s="37">
        <f t="shared" si="6"/>
        <v>9201015.3099999987</v>
      </c>
      <c r="N31" s="37">
        <f t="shared" si="6"/>
        <v>188861.25</v>
      </c>
      <c r="O31" s="37">
        <f t="shared" si="6"/>
        <v>3160999.2899999996</v>
      </c>
      <c r="P31" s="37">
        <f t="shared" si="6"/>
        <v>1340716.71</v>
      </c>
      <c r="Q31" s="37">
        <f t="shared" si="6"/>
        <v>5461279.6699999999</v>
      </c>
      <c r="R31" s="37">
        <f t="shared" si="6"/>
        <v>1916937.6199999999</v>
      </c>
      <c r="S31" s="37">
        <f t="shared" si="6"/>
        <v>5887966.1600000001</v>
      </c>
      <c r="T31" s="37">
        <f t="shared" si="6"/>
        <v>2679858.3199999998</v>
      </c>
      <c r="U31" s="37">
        <f t="shared" si="6"/>
        <v>16893029.710000001</v>
      </c>
      <c r="V31" s="37">
        <f t="shared" si="6"/>
        <v>90000</v>
      </c>
      <c r="W31" s="37">
        <f>W30+W29</f>
        <v>664157.30000000005</v>
      </c>
      <c r="X31" s="37">
        <f>X30+X29</f>
        <v>1458640743.4200001</v>
      </c>
      <c r="Y31" s="38">
        <f t="shared" si="4"/>
        <v>7.6728431539230341E-2</v>
      </c>
    </row>
    <row r="32" spans="1:25" ht="16.5" thickTop="1" x14ac:dyDescent="0.25">
      <c r="A32" s="10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/>
    </row>
    <row r="33" spans="1:25" x14ac:dyDescent="0.25">
      <c r="A33" s="10"/>
      <c r="C33" s="24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/>
    </row>
    <row r="34" spans="1:25" x14ac:dyDescent="0.25">
      <c r="A34" s="10"/>
      <c r="B34" s="23" t="s">
        <v>39</v>
      </c>
      <c r="C34" s="24" t="s">
        <v>40</v>
      </c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/>
    </row>
    <row r="35" spans="1:25" x14ac:dyDescent="0.25">
      <c r="A35" s="10"/>
      <c r="D35" s="11" t="s">
        <v>32</v>
      </c>
      <c r="E35" s="12">
        <v>752939000</v>
      </c>
      <c r="F35" s="12">
        <f>SUM(G35:W35)</f>
        <v>47151376.300000004</v>
      </c>
      <c r="G35" s="12"/>
      <c r="H35" s="12">
        <v>5085735.8099999996</v>
      </c>
      <c r="I35" s="12"/>
      <c r="J35" s="12">
        <v>2620496</v>
      </c>
      <c r="K35" s="12">
        <v>2466580.2200000002</v>
      </c>
      <c r="L35" s="12">
        <v>384030.9</v>
      </c>
      <c r="M35" s="12">
        <v>3599324.24</v>
      </c>
      <c r="N35" s="12">
        <v>2170483.79</v>
      </c>
      <c r="O35" s="12"/>
      <c r="P35" s="12">
        <v>3504871.26</v>
      </c>
      <c r="Q35" s="12">
        <v>3967837.21</v>
      </c>
      <c r="R35" s="12">
        <v>2149714.7400000002</v>
      </c>
      <c r="S35" s="12">
        <v>6652025.6399999997</v>
      </c>
      <c r="T35" s="12">
        <v>3524529.66</v>
      </c>
      <c r="U35" s="12">
        <v>4509527</v>
      </c>
      <c r="V35" s="12">
        <v>3413507.84</v>
      </c>
      <c r="W35" s="12">
        <v>3102711.99</v>
      </c>
      <c r="X35" s="12">
        <f>E35-F35</f>
        <v>705787623.70000005</v>
      </c>
      <c r="Y35" s="26">
        <f t="shared" ref="Y35:Y40" si="7">F35/E35</f>
        <v>6.2623102668343658E-2</v>
      </c>
    </row>
    <row r="36" spans="1:25" x14ac:dyDescent="0.25">
      <c r="A36" s="10"/>
      <c r="D36" s="11" t="s">
        <v>33</v>
      </c>
      <c r="E36" s="12">
        <v>138579000</v>
      </c>
      <c r="F36" s="12">
        <f>SUM(G36:W36)</f>
        <v>6348807.5900000008</v>
      </c>
      <c r="G36" s="12"/>
      <c r="H36" s="12">
        <v>137935.29</v>
      </c>
      <c r="I36" s="12"/>
      <c r="J36" s="12">
        <v>9800</v>
      </c>
      <c r="K36" s="12">
        <v>700008.58</v>
      </c>
      <c r="L36" s="12">
        <v>654138.97</v>
      </c>
      <c r="M36" s="12">
        <v>425278.97</v>
      </c>
      <c r="N36" s="12">
        <v>397792.4</v>
      </c>
      <c r="O36" s="12"/>
      <c r="P36" s="12">
        <v>177423.47</v>
      </c>
      <c r="Q36" s="12">
        <v>1125786.07</v>
      </c>
      <c r="R36" s="12">
        <v>55650.86</v>
      </c>
      <c r="S36" s="12">
        <v>1299859.3700000001</v>
      </c>
      <c r="T36" s="12">
        <v>157626.95000000001</v>
      </c>
      <c r="U36" s="12">
        <v>866117</v>
      </c>
      <c r="V36" s="12">
        <v>5500</v>
      </c>
      <c r="W36" s="12">
        <v>335889.66</v>
      </c>
      <c r="X36" s="12">
        <f>E36-F36</f>
        <v>132230192.41</v>
      </c>
      <c r="Y36" s="26">
        <f t="shared" si="7"/>
        <v>4.5813634028243823E-2</v>
      </c>
    </row>
    <row r="37" spans="1:25" x14ac:dyDescent="0.25">
      <c r="A37" s="10"/>
      <c r="D37" s="11" t="s">
        <v>8</v>
      </c>
      <c r="E37" s="12"/>
      <c r="F37" s="12">
        <f>SUM(G37:W37)</f>
        <v>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>
        <f>E37-F37</f>
        <v>0</v>
      </c>
      <c r="Y37" s="25" t="e">
        <f t="shared" si="7"/>
        <v>#DIV/0!</v>
      </c>
    </row>
    <row r="38" spans="1:25" s="20" customFormat="1" ht="22.35" customHeight="1" x14ac:dyDescent="0.25">
      <c r="A38" s="27"/>
      <c r="B38" s="28"/>
      <c r="C38" s="29"/>
      <c r="D38" s="30" t="s">
        <v>34</v>
      </c>
      <c r="E38" s="31">
        <f>SUM(E35:E37)</f>
        <v>891518000</v>
      </c>
      <c r="F38" s="31">
        <f>SUM(F35:F37)</f>
        <v>53500183.890000008</v>
      </c>
      <c r="G38" s="31">
        <f>SUM(G35:G37)</f>
        <v>0</v>
      </c>
      <c r="H38" s="31">
        <f t="shared" ref="H38:V38" si="8">SUM(H35:H37)</f>
        <v>5223671.0999999996</v>
      </c>
      <c r="I38" s="31">
        <f t="shared" si="8"/>
        <v>0</v>
      </c>
      <c r="J38" s="31">
        <f t="shared" si="8"/>
        <v>2630296</v>
      </c>
      <c r="K38" s="31">
        <f t="shared" si="8"/>
        <v>3166588.8000000003</v>
      </c>
      <c r="L38" s="31">
        <f t="shared" si="8"/>
        <v>1038169.87</v>
      </c>
      <c r="M38" s="31">
        <f t="shared" si="8"/>
        <v>4024603.21</v>
      </c>
      <c r="N38" s="31">
        <f t="shared" si="8"/>
        <v>2568276.19</v>
      </c>
      <c r="O38" s="31">
        <f t="shared" si="8"/>
        <v>0</v>
      </c>
      <c r="P38" s="31">
        <f t="shared" si="8"/>
        <v>3682294.73</v>
      </c>
      <c r="Q38" s="31">
        <f t="shared" si="8"/>
        <v>5093623.28</v>
      </c>
      <c r="R38" s="31">
        <f t="shared" si="8"/>
        <v>2205365.6</v>
      </c>
      <c r="S38" s="31">
        <f t="shared" si="8"/>
        <v>7951885.0099999998</v>
      </c>
      <c r="T38" s="31">
        <f t="shared" si="8"/>
        <v>3682156.6100000003</v>
      </c>
      <c r="U38" s="31">
        <f t="shared" si="8"/>
        <v>5375644</v>
      </c>
      <c r="V38" s="31">
        <f t="shared" si="8"/>
        <v>3419007.84</v>
      </c>
      <c r="W38" s="31">
        <f>SUM(W35:W37)</f>
        <v>3438601.6500000004</v>
      </c>
      <c r="X38" s="31">
        <f>SUM(X35:X37)</f>
        <v>838017816.11000001</v>
      </c>
      <c r="Y38" s="32">
        <f t="shared" si="7"/>
        <v>6.0010211672675152E-2</v>
      </c>
    </row>
    <row r="39" spans="1:25" ht="21" customHeight="1" x14ac:dyDescent="0.25">
      <c r="A39" s="10"/>
      <c r="D39" s="11" t="s">
        <v>35</v>
      </c>
      <c r="E39" s="12">
        <f>6968000+3085000+3429000+3643000+4788000+4493000+3023000+4296000+4208000+3387000+3038000+4331000+4524000+4374000+3270000+3183000</f>
        <v>64040000</v>
      </c>
      <c r="F39" s="12">
        <f>SUM(G39:W39)</f>
        <v>3888539.2300000004</v>
      </c>
      <c r="G39" s="12"/>
      <c r="H39" s="12">
        <v>560017.19999999995</v>
      </c>
      <c r="I39" s="12"/>
      <c r="J39" s="12">
        <v>288491.52000000002</v>
      </c>
      <c r="K39" s="12"/>
      <c r="L39" s="12">
        <v>404401.27</v>
      </c>
      <c r="M39" s="12">
        <v>388468.78</v>
      </c>
      <c r="N39" s="12">
        <v>260458.05</v>
      </c>
      <c r="O39" s="12">
        <v>333295.09000000003</v>
      </c>
      <c r="P39" s="12">
        <v>366555.67</v>
      </c>
      <c r="Q39" s="12">
        <v>347863.89</v>
      </c>
      <c r="R39" s="12">
        <v>217521.6</v>
      </c>
      <c r="S39" s="12"/>
      <c r="T39" s="12"/>
      <c r="U39" s="12">
        <v>351460.92</v>
      </c>
      <c r="V39" s="12">
        <v>370005.24</v>
      </c>
      <c r="W39" s="12"/>
      <c r="X39" s="12">
        <f>E39-F39</f>
        <v>60151460.769999996</v>
      </c>
      <c r="Y39" s="26">
        <f t="shared" si="7"/>
        <v>6.0720475171767652E-2</v>
      </c>
    </row>
    <row r="40" spans="1:25" s="20" customFormat="1" ht="20.45" customHeight="1" thickBot="1" x14ac:dyDescent="0.3">
      <c r="A40" s="33"/>
      <c r="B40" s="34"/>
      <c r="C40" s="35"/>
      <c r="D40" s="36" t="s">
        <v>36</v>
      </c>
      <c r="E40" s="37">
        <f>E39+E38</f>
        <v>955558000</v>
      </c>
      <c r="F40" s="37">
        <f>F39+F38</f>
        <v>57388723.120000005</v>
      </c>
      <c r="G40" s="37">
        <f>G39+G38</f>
        <v>0</v>
      </c>
      <c r="H40" s="37">
        <f t="shared" ref="H40:V40" si="9">H39+H38</f>
        <v>5783688.2999999998</v>
      </c>
      <c r="I40" s="37">
        <f t="shared" si="9"/>
        <v>0</v>
      </c>
      <c r="J40" s="37">
        <f t="shared" si="9"/>
        <v>2918787.52</v>
      </c>
      <c r="K40" s="37">
        <f t="shared" si="9"/>
        <v>3166588.8000000003</v>
      </c>
      <c r="L40" s="37">
        <f t="shared" si="9"/>
        <v>1442571.1400000001</v>
      </c>
      <c r="M40" s="37">
        <f t="shared" si="9"/>
        <v>4413071.99</v>
      </c>
      <c r="N40" s="37">
        <f t="shared" si="9"/>
        <v>2828734.2399999998</v>
      </c>
      <c r="O40" s="37">
        <f t="shared" si="9"/>
        <v>333295.09000000003</v>
      </c>
      <c r="P40" s="37">
        <f t="shared" si="9"/>
        <v>4048850.4</v>
      </c>
      <c r="Q40" s="37">
        <f t="shared" si="9"/>
        <v>5441487.1699999999</v>
      </c>
      <c r="R40" s="37">
        <f t="shared" si="9"/>
        <v>2422887.2000000002</v>
      </c>
      <c r="S40" s="37">
        <f t="shared" si="9"/>
        <v>7951885.0099999998</v>
      </c>
      <c r="T40" s="37">
        <f t="shared" si="9"/>
        <v>3682156.6100000003</v>
      </c>
      <c r="U40" s="37">
        <f t="shared" si="9"/>
        <v>5727104.9199999999</v>
      </c>
      <c r="V40" s="37">
        <f t="shared" si="9"/>
        <v>3789013.08</v>
      </c>
      <c r="W40" s="37">
        <f>W39+W38</f>
        <v>3438601.6500000004</v>
      </c>
      <c r="X40" s="37">
        <f>X39+X38</f>
        <v>898169276.88</v>
      </c>
      <c r="Y40" s="38">
        <f t="shared" si="7"/>
        <v>6.0057812419549626E-2</v>
      </c>
    </row>
    <row r="41" spans="1:25" ht="16.5" thickTop="1" x14ac:dyDescent="0.25">
      <c r="A41" s="10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idden="1" x14ac:dyDescent="0.25">
      <c r="A42" s="10"/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/>
    </row>
    <row r="43" spans="1:25" x14ac:dyDescent="0.25">
      <c r="A43" s="10"/>
      <c r="B43" s="23" t="s">
        <v>41</v>
      </c>
      <c r="C43" s="24" t="s">
        <v>42</v>
      </c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/>
    </row>
    <row r="44" spans="1:25" x14ac:dyDescent="0.25">
      <c r="A44" s="10"/>
      <c r="D44" s="11" t="s">
        <v>32</v>
      </c>
      <c r="E44" s="12"/>
      <c r="F44" s="12">
        <f>SUM(G44:W44)</f>
        <v>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>
        <f>E44-F44</f>
        <v>0</v>
      </c>
      <c r="Y44" s="25" t="e">
        <f t="shared" ref="Y44:Y49" si="10">F44/E44</f>
        <v>#DIV/0!</v>
      </c>
    </row>
    <row r="45" spans="1:25" x14ac:dyDescent="0.25">
      <c r="A45" s="10"/>
      <c r="D45" s="11" t="s">
        <v>33</v>
      </c>
      <c r="E45" s="12">
        <v>3184880000</v>
      </c>
      <c r="F45" s="12">
        <f>SUM(G45:W45)</f>
        <v>5715500.8500000006</v>
      </c>
      <c r="G45" s="12"/>
      <c r="H45" s="12">
        <v>1408044.78</v>
      </c>
      <c r="I45" s="12"/>
      <c r="J45" s="12">
        <v>991706.32</v>
      </c>
      <c r="K45" s="12">
        <v>176451.23</v>
      </c>
      <c r="L45" s="12">
        <v>8050</v>
      </c>
      <c r="M45" s="12">
        <v>154315.99</v>
      </c>
      <c r="N45" s="12">
        <v>546033.61</v>
      </c>
      <c r="O45" s="12">
        <v>176615.7</v>
      </c>
      <c r="P45" s="12">
        <v>208086.76</v>
      </c>
      <c r="Q45" s="12">
        <v>136350.85999999999</v>
      </c>
      <c r="R45" s="12"/>
      <c r="S45" s="12">
        <v>207554.83</v>
      </c>
      <c r="T45" s="12"/>
      <c r="U45" s="12">
        <v>1586027.44</v>
      </c>
      <c r="V45" s="12"/>
      <c r="W45" s="12">
        <v>116263.33</v>
      </c>
      <c r="X45" s="12">
        <f>E45-F45</f>
        <v>3179164499.1500001</v>
      </c>
      <c r="Y45" s="26">
        <f t="shared" si="10"/>
        <v>1.7945733748210295E-3</v>
      </c>
    </row>
    <row r="46" spans="1:25" x14ac:dyDescent="0.25">
      <c r="A46" s="10"/>
      <c r="D46" s="11" t="s">
        <v>8</v>
      </c>
      <c r="E46" s="12"/>
      <c r="F46" s="12">
        <f>SUM(G46:W46)</f>
        <v>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>
        <f>E46-F46</f>
        <v>0</v>
      </c>
      <c r="Y46" s="25" t="e">
        <f t="shared" si="10"/>
        <v>#DIV/0!</v>
      </c>
    </row>
    <row r="47" spans="1:25" s="20" customFormat="1" ht="22.35" customHeight="1" x14ac:dyDescent="0.25">
      <c r="A47" s="27"/>
      <c r="B47" s="28"/>
      <c r="C47" s="29"/>
      <c r="D47" s="30" t="s">
        <v>34</v>
      </c>
      <c r="E47" s="31">
        <f>SUM(E44:E46)</f>
        <v>3184880000</v>
      </c>
      <c r="F47" s="31">
        <f>SUM(F44:F46)</f>
        <v>5715500.8500000006</v>
      </c>
      <c r="G47" s="31">
        <f>SUM(G44:G46)</f>
        <v>0</v>
      </c>
      <c r="H47" s="31">
        <f t="shared" ref="H47:V47" si="11">SUM(H44:H46)</f>
        <v>1408044.78</v>
      </c>
      <c r="I47" s="31">
        <f t="shared" si="11"/>
        <v>0</v>
      </c>
      <c r="J47" s="31">
        <f t="shared" si="11"/>
        <v>991706.32</v>
      </c>
      <c r="K47" s="31">
        <f t="shared" si="11"/>
        <v>176451.23</v>
      </c>
      <c r="L47" s="31">
        <f t="shared" si="11"/>
        <v>8050</v>
      </c>
      <c r="M47" s="31">
        <f t="shared" si="11"/>
        <v>154315.99</v>
      </c>
      <c r="N47" s="31">
        <f t="shared" si="11"/>
        <v>546033.61</v>
      </c>
      <c r="O47" s="31">
        <f t="shared" si="11"/>
        <v>176615.7</v>
      </c>
      <c r="P47" s="31">
        <f t="shared" si="11"/>
        <v>208086.76</v>
      </c>
      <c r="Q47" s="31">
        <f t="shared" si="11"/>
        <v>136350.85999999999</v>
      </c>
      <c r="R47" s="31">
        <f t="shared" si="11"/>
        <v>0</v>
      </c>
      <c r="S47" s="31">
        <f t="shared" si="11"/>
        <v>207554.83</v>
      </c>
      <c r="T47" s="31">
        <f t="shared" si="11"/>
        <v>0</v>
      </c>
      <c r="U47" s="31">
        <f t="shared" si="11"/>
        <v>1586027.44</v>
      </c>
      <c r="V47" s="31">
        <f t="shared" si="11"/>
        <v>0</v>
      </c>
      <c r="W47" s="31">
        <f>SUM(W44:W46)</f>
        <v>116263.33</v>
      </c>
      <c r="X47" s="31">
        <f>SUM(X44:X46)</f>
        <v>3179164499.1500001</v>
      </c>
      <c r="Y47" s="32">
        <f t="shared" si="10"/>
        <v>1.7945733748210295E-3</v>
      </c>
    </row>
    <row r="48" spans="1:25" ht="21" customHeight="1" x14ac:dyDescent="0.25">
      <c r="A48" s="10"/>
      <c r="D48" s="11" t="s">
        <v>35</v>
      </c>
      <c r="E48" s="12"/>
      <c r="F48" s="12">
        <f>SUM(G48:W48)</f>
        <v>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f>E48-F48</f>
        <v>0</v>
      </c>
      <c r="Y48" s="25" t="e">
        <f t="shared" si="10"/>
        <v>#DIV/0!</v>
      </c>
    </row>
    <row r="49" spans="1:25" s="20" customFormat="1" ht="20.45" customHeight="1" thickBot="1" x14ac:dyDescent="0.3">
      <c r="A49" s="33"/>
      <c r="B49" s="34"/>
      <c r="C49" s="35"/>
      <c r="D49" s="36" t="s">
        <v>36</v>
      </c>
      <c r="E49" s="37">
        <f>E48+E47</f>
        <v>3184880000</v>
      </c>
      <c r="F49" s="37">
        <f>F48+F47</f>
        <v>5715500.8500000006</v>
      </c>
      <c r="G49" s="37">
        <f>G48+G47</f>
        <v>0</v>
      </c>
      <c r="H49" s="37">
        <f t="shared" ref="H49:V49" si="12">H48+H47</f>
        <v>1408044.78</v>
      </c>
      <c r="I49" s="37">
        <f t="shared" si="12"/>
        <v>0</v>
      </c>
      <c r="J49" s="37">
        <f t="shared" si="12"/>
        <v>991706.32</v>
      </c>
      <c r="K49" s="37">
        <f t="shared" si="12"/>
        <v>176451.23</v>
      </c>
      <c r="L49" s="37">
        <f t="shared" si="12"/>
        <v>8050</v>
      </c>
      <c r="M49" s="37">
        <f t="shared" si="12"/>
        <v>154315.99</v>
      </c>
      <c r="N49" s="37">
        <f t="shared" si="12"/>
        <v>546033.61</v>
      </c>
      <c r="O49" s="37">
        <f t="shared" si="12"/>
        <v>176615.7</v>
      </c>
      <c r="P49" s="37">
        <f t="shared" si="12"/>
        <v>208086.76</v>
      </c>
      <c r="Q49" s="37">
        <f t="shared" si="12"/>
        <v>136350.85999999999</v>
      </c>
      <c r="R49" s="37">
        <f t="shared" si="12"/>
        <v>0</v>
      </c>
      <c r="S49" s="37">
        <f t="shared" si="12"/>
        <v>207554.83</v>
      </c>
      <c r="T49" s="37">
        <f t="shared" si="12"/>
        <v>0</v>
      </c>
      <c r="U49" s="37">
        <f t="shared" si="12"/>
        <v>1586027.44</v>
      </c>
      <c r="V49" s="37">
        <f t="shared" si="12"/>
        <v>0</v>
      </c>
      <c r="W49" s="37">
        <f>W48+W47</f>
        <v>116263.33</v>
      </c>
      <c r="X49" s="37">
        <f>X48+X47</f>
        <v>3179164499.1500001</v>
      </c>
      <c r="Y49" s="38">
        <f t="shared" si="10"/>
        <v>1.7945733748210295E-3</v>
      </c>
    </row>
    <row r="50" spans="1:25" ht="16.5" thickTop="1" x14ac:dyDescent="0.25">
      <c r="A50" s="10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/>
    </row>
    <row r="51" spans="1:25" hidden="1" x14ac:dyDescent="0.25">
      <c r="A51" s="10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</row>
    <row r="52" spans="1:25" x14ac:dyDescent="0.25">
      <c r="A52" s="10"/>
      <c r="B52" s="23" t="s">
        <v>43</v>
      </c>
      <c r="C52" s="24" t="s">
        <v>44</v>
      </c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/>
    </row>
    <row r="53" spans="1:25" x14ac:dyDescent="0.25">
      <c r="A53" s="10"/>
      <c r="D53" s="11" t="s">
        <v>32</v>
      </c>
      <c r="E53" s="12"/>
      <c r="F53" s="12">
        <f>SUM(G53:W53)</f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>
        <f>E53-F53</f>
        <v>0</v>
      </c>
      <c r="Y53" s="25" t="e">
        <f t="shared" ref="Y53:Y58" si="13">F53/E53</f>
        <v>#DIV/0!</v>
      </c>
    </row>
    <row r="54" spans="1:25" x14ac:dyDescent="0.25">
      <c r="A54" s="10"/>
      <c r="D54" s="11" t="s">
        <v>33</v>
      </c>
      <c r="E54" s="12">
        <v>19743000</v>
      </c>
      <c r="F54" s="12">
        <f>SUM(G54:W54)</f>
        <v>791747.24</v>
      </c>
      <c r="G54" s="12"/>
      <c r="H54" s="12">
        <v>188419.98</v>
      </c>
      <c r="I54" s="12"/>
      <c r="J54" s="12"/>
      <c r="K54" s="12">
        <v>29899.78</v>
      </c>
      <c r="L54" s="12">
        <v>22104</v>
      </c>
      <c r="M54" s="12">
        <v>169987.96</v>
      </c>
      <c r="N54" s="12">
        <v>32693.32</v>
      </c>
      <c r="O54" s="12">
        <v>19999.45</v>
      </c>
      <c r="P54" s="12">
        <v>46403.33</v>
      </c>
      <c r="Q54" s="12">
        <v>14863.06</v>
      </c>
      <c r="R54" s="12"/>
      <c r="S54" s="12">
        <v>53597.38</v>
      </c>
      <c r="T54" s="12"/>
      <c r="U54" s="12">
        <v>198419.98</v>
      </c>
      <c r="V54" s="12"/>
      <c r="W54" s="12">
        <v>15359</v>
      </c>
      <c r="X54" s="12">
        <f>E54-F54</f>
        <v>18951252.760000002</v>
      </c>
      <c r="Y54" s="26">
        <f t="shared" si="13"/>
        <v>4.0102681456718837E-2</v>
      </c>
    </row>
    <row r="55" spans="1:25" x14ac:dyDescent="0.25">
      <c r="A55" s="10"/>
      <c r="D55" s="11" t="s">
        <v>8</v>
      </c>
      <c r="E55" s="12"/>
      <c r="F55" s="12">
        <f>SUM(G55:W55)</f>
        <v>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>
        <f>E55-F55</f>
        <v>0</v>
      </c>
      <c r="Y55" s="25" t="e">
        <f t="shared" si="13"/>
        <v>#DIV/0!</v>
      </c>
    </row>
    <row r="56" spans="1:25" s="20" customFormat="1" ht="22.35" customHeight="1" x14ac:dyDescent="0.25">
      <c r="A56" s="27"/>
      <c r="B56" s="28"/>
      <c r="C56" s="29"/>
      <c r="D56" s="30" t="s">
        <v>34</v>
      </c>
      <c r="E56" s="31">
        <f>SUM(E53:E55)</f>
        <v>19743000</v>
      </c>
      <c r="F56" s="31">
        <f>SUM(F53:F55)</f>
        <v>791747.24</v>
      </c>
      <c r="G56" s="31">
        <f>SUM(G53:G55)</f>
        <v>0</v>
      </c>
      <c r="H56" s="31">
        <f t="shared" ref="H56:V56" si="14">SUM(H53:H55)</f>
        <v>188419.98</v>
      </c>
      <c r="I56" s="31">
        <f t="shared" si="14"/>
        <v>0</v>
      </c>
      <c r="J56" s="31">
        <f t="shared" si="14"/>
        <v>0</v>
      </c>
      <c r="K56" s="31">
        <f t="shared" si="14"/>
        <v>29899.78</v>
      </c>
      <c r="L56" s="31">
        <f t="shared" si="14"/>
        <v>22104</v>
      </c>
      <c r="M56" s="31">
        <f t="shared" si="14"/>
        <v>169987.96</v>
      </c>
      <c r="N56" s="31">
        <f t="shared" si="14"/>
        <v>32693.32</v>
      </c>
      <c r="O56" s="31">
        <f t="shared" si="14"/>
        <v>19999.45</v>
      </c>
      <c r="P56" s="31">
        <f t="shared" si="14"/>
        <v>46403.33</v>
      </c>
      <c r="Q56" s="31">
        <f t="shared" si="14"/>
        <v>14863.06</v>
      </c>
      <c r="R56" s="31">
        <f t="shared" si="14"/>
        <v>0</v>
      </c>
      <c r="S56" s="31">
        <f t="shared" si="14"/>
        <v>53597.38</v>
      </c>
      <c r="T56" s="31">
        <f t="shared" si="14"/>
        <v>0</v>
      </c>
      <c r="U56" s="31">
        <f t="shared" si="14"/>
        <v>198419.98</v>
      </c>
      <c r="V56" s="31">
        <f t="shared" si="14"/>
        <v>0</v>
      </c>
      <c r="W56" s="31">
        <f>SUM(W53:W55)</f>
        <v>15359</v>
      </c>
      <c r="X56" s="31">
        <f>SUM(X53:X55)</f>
        <v>18951252.760000002</v>
      </c>
      <c r="Y56" s="32">
        <f t="shared" si="13"/>
        <v>4.0102681456718837E-2</v>
      </c>
    </row>
    <row r="57" spans="1:25" ht="21" customHeight="1" x14ac:dyDescent="0.25">
      <c r="A57" s="10"/>
      <c r="D57" s="11" t="s">
        <v>35</v>
      </c>
      <c r="E57" s="12"/>
      <c r="F57" s="12">
        <f>SUM(G57:W57)</f>
        <v>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>
        <f>E57-F57</f>
        <v>0</v>
      </c>
      <c r="Y57" s="25" t="e">
        <f t="shared" si="13"/>
        <v>#DIV/0!</v>
      </c>
    </row>
    <row r="58" spans="1:25" s="20" customFormat="1" ht="20.45" customHeight="1" thickBot="1" x14ac:dyDescent="0.3">
      <c r="A58" s="33"/>
      <c r="B58" s="34"/>
      <c r="C58" s="35"/>
      <c r="D58" s="36" t="s">
        <v>36</v>
      </c>
      <c r="E58" s="37">
        <f>E57+E56</f>
        <v>19743000</v>
      </c>
      <c r="F58" s="37">
        <f>F57+F56</f>
        <v>791747.24</v>
      </c>
      <c r="G58" s="37">
        <f>G57+G56</f>
        <v>0</v>
      </c>
      <c r="H58" s="37">
        <f t="shared" ref="H58:V58" si="15">H57+H56</f>
        <v>188419.98</v>
      </c>
      <c r="I58" s="37">
        <f t="shared" si="15"/>
        <v>0</v>
      </c>
      <c r="J58" s="37">
        <f t="shared" si="15"/>
        <v>0</v>
      </c>
      <c r="K58" s="37">
        <f t="shared" si="15"/>
        <v>29899.78</v>
      </c>
      <c r="L58" s="37">
        <f t="shared" si="15"/>
        <v>22104</v>
      </c>
      <c r="M58" s="37">
        <f t="shared" si="15"/>
        <v>169987.96</v>
      </c>
      <c r="N58" s="37">
        <f t="shared" si="15"/>
        <v>32693.32</v>
      </c>
      <c r="O58" s="37">
        <f t="shared" si="15"/>
        <v>19999.45</v>
      </c>
      <c r="P58" s="37">
        <f t="shared" si="15"/>
        <v>46403.33</v>
      </c>
      <c r="Q58" s="37">
        <f t="shared" si="15"/>
        <v>14863.06</v>
      </c>
      <c r="R58" s="37">
        <f t="shared" si="15"/>
        <v>0</v>
      </c>
      <c r="S58" s="37">
        <f t="shared" si="15"/>
        <v>53597.38</v>
      </c>
      <c r="T58" s="37">
        <f t="shared" si="15"/>
        <v>0</v>
      </c>
      <c r="U58" s="37">
        <f t="shared" si="15"/>
        <v>198419.98</v>
      </c>
      <c r="V58" s="37">
        <f t="shared" si="15"/>
        <v>0</v>
      </c>
      <c r="W58" s="37">
        <f>W57+W56</f>
        <v>15359</v>
      </c>
      <c r="X58" s="37">
        <f>X57+X56</f>
        <v>18951252.760000002</v>
      </c>
      <c r="Y58" s="38">
        <f t="shared" si="13"/>
        <v>4.0102681456718837E-2</v>
      </c>
    </row>
    <row r="59" spans="1:25" ht="16.5" thickTop="1" x14ac:dyDescent="0.25">
      <c r="A59" s="10"/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/>
    </row>
    <row r="60" spans="1:25" hidden="1" x14ac:dyDescent="0.25">
      <c r="A60" s="10"/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/>
    </row>
    <row r="61" spans="1:25" x14ac:dyDescent="0.25">
      <c r="A61" s="10"/>
      <c r="B61" s="23" t="s">
        <v>45</v>
      </c>
      <c r="C61" s="24" t="s">
        <v>46</v>
      </c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/>
    </row>
    <row r="62" spans="1:25" x14ac:dyDescent="0.25">
      <c r="A62" s="10"/>
      <c r="D62" s="11" t="s">
        <v>32</v>
      </c>
      <c r="E62" s="12">
        <v>18541000</v>
      </c>
      <c r="F62" s="12">
        <f>SUM(G62:W62)</f>
        <v>1578460.6400000001</v>
      </c>
      <c r="G62" s="12"/>
      <c r="H62" s="12">
        <v>80827.75</v>
      </c>
      <c r="I62" s="12"/>
      <c r="J62" s="12">
        <v>79927.520000000004</v>
      </c>
      <c r="K62" s="12">
        <v>69003</v>
      </c>
      <c r="L62" s="12">
        <v>80827.75</v>
      </c>
      <c r="M62" s="12">
        <v>80827.75</v>
      </c>
      <c r="N62" s="12">
        <v>80827.75</v>
      </c>
      <c r="O62" s="12">
        <v>155827.75</v>
      </c>
      <c r="P62" s="12">
        <v>80827.75</v>
      </c>
      <c r="Q62" s="12">
        <v>438182.75</v>
      </c>
      <c r="R62" s="12"/>
      <c r="S62" s="12">
        <v>80827.75</v>
      </c>
      <c r="T62" s="12">
        <v>72371.23</v>
      </c>
      <c r="U62" s="12">
        <v>119927.52</v>
      </c>
      <c r="V62" s="12">
        <v>80783.37</v>
      </c>
      <c r="W62" s="12">
        <v>77471</v>
      </c>
      <c r="X62" s="12">
        <f>E62-F62</f>
        <v>16962539.359999999</v>
      </c>
      <c r="Y62" s="26">
        <f t="shared" ref="Y62:Y67" si="16">F62/E62</f>
        <v>8.5133522463729044E-2</v>
      </c>
    </row>
    <row r="63" spans="1:25" x14ac:dyDescent="0.25">
      <c r="A63" s="10"/>
      <c r="D63" s="11" t="s">
        <v>33</v>
      </c>
      <c r="E63" s="12">
        <v>17423138000</v>
      </c>
      <c r="F63" s="12">
        <f>SUM(G63:W63)</f>
        <v>1651871908.7099998</v>
      </c>
      <c r="G63" s="12"/>
      <c r="H63" s="12">
        <v>675695.8</v>
      </c>
      <c r="I63" s="12"/>
      <c r="J63" s="12">
        <v>71305917</v>
      </c>
      <c r="K63" s="12">
        <v>210163.56</v>
      </c>
      <c r="L63" s="12">
        <v>34916527.18</v>
      </c>
      <c r="M63" s="12">
        <v>107113.56</v>
      </c>
      <c r="N63" s="12">
        <v>220158863.43000001</v>
      </c>
      <c r="O63" s="12">
        <v>270893705.56</v>
      </c>
      <c r="P63" s="12">
        <v>51924917.880000003</v>
      </c>
      <c r="Q63" s="12">
        <v>207389333.43000001</v>
      </c>
      <c r="R63" s="12">
        <v>13828500</v>
      </c>
      <c r="S63" s="12">
        <v>241897464.16999999</v>
      </c>
      <c r="T63" s="12">
        <v>280168000</v>
      </c>
      <c r="U63" s="12">
        <v>80574740.579999998</v>
      </c>
      <c r="V63" s="12"/>
      <c r="W63" s="12">
        <v>177820966.56</v>
      </c>
      <c r="X63" s="12">
        <f>E63-F63</f>
        <v>15771266091.290001</v>
      </c>
      <c r="Y63" s="26">
        <f t="shared" si="16"/>
        <v>9.4809092868919462E-2</v>
      </c>
    </row>
    <row r="64" spans="1:25" x14ac:dyDescent="0.25">
      <c r="A64" s="10"/>
      <c r="D64" s="11" t="s">
        <v>8</v>
      </c>
      <c r="E64" s="12"/>
      <c r="F64" s="12">
        <f>SUM(G64:W64)</f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>
        <f>E64-F64</f>
        <v>0</v>
      </c>
      <c r="Y64" s="25" t="e">
        <f t="shared" si="16"/>
        <v>#DIV/0!</v>
      </c>
    </row>
    <row r="65" spans="1:25" s="20" customFormat="1" ht="22.35" customHeight="1" x14ac:dyDescent="0.25">
      <c r="A65" s="27"/>
      <c r="B65" s="28"/>
      <c r="C65" s="29"/>
      <c r="D65" s="30" t="s">
        <v>34</v>
      </c>
      <c r="E65" s="31">
        <f>SUM(E62:E64)</f>
        <v>17441679000</v>
      </c>
      <c r="F65" s="31">
        <f>SUM(F62:F64)</f>
        <v>1653450369.3499999</v>
      </c>
      <c r="G65" s="31">
        <f>SUM(G62:G64)</f>
        <v>0</v>
      </c>
      <c r="H65" s="31">
        <f t="shared" ref="H65:V65" si="17">SUM(H62:H64)</f>
        <v>756523.55</v>
      </c>
      <c r="I65" s="31">
        <f t="shared" si="17"/>
        <v>0</v>
      </c>
      <c r="J65" s="31">
        <f t="shared" si="17"/>
        <v>71385844.519999996</v>
      </c>
      <c r="K65" s="31">
        <f t="shared" si="17"/>
        <v>279166.56</v>
      </c>
      <c r="L65" s="31">
        <f t="shared" si="17"/>
        <v>34997354.93</v>
      </c>
      <c r="M65" s="31">
        <f t="shared" si="17"/>
        <v>187941.31</v>
      </c>
      <c r="N65" s="31">
        <f t="shared" si="17"/>
        <v>220239691.18000001</v>
      </c>
      <c r="O65" s="31">
        <f t="shared" si="17"/>
        <v>271049533.31</v>
      </c>
      <c r="P65" s="31">
        <f t="shared" si="17"/>
        <v>52005745.630000003</v>
      </c>
      <c r="Q65" s="31">
        <f t="shared" si="17"/>
        <v>207827516.18000001</v>
      </c>
      <c r="R65" s="31">
        <f t="shared" si="17"/>
        <v>13828500</v>
      </c>
      <c r="S65" s="31">
        <f t="shared" si="17"/>
        <v>241978291.91999999</v>
      </c>
      <c r="T65" s="31">
        <f t="shared" si="17"/>
        <v>280240371.23000002</v>
      </c>
      <c r="U65" s="31">
        <f t="shared" si="17"/>
        <v>80694668.099999994</v>
      </c>
      <c r="V65" s="31">
        <f t="shared" si="17"/>
        <v>80783.37</v>
      </c>
      <c r="W65" s="31">
        <f>SUM(W62:W64)</f>
        <v>177898437.56</v>
      </c>
      <c r="X65" s="31">
        <f>SUM(X62:X64)</f>
        <v>15788228630.650002</v>
      </c>
      <c r="Y65" s="32">
        <f t="shared" si="16"/>
        <v>9.47988074628595E-2</v>
      </c>
    </row>
    <row r="66" spans="1:25" ht="21" customHeight="1" x14ac:dyDescent="0.25">
      <c r="A66" s="10"/>
      <c r="D66" s="11" t="s">
        <v>35</v>
      </c>
      <c r="E66" s="12"/>
      <c r="F66" s="12">
        <f>SUM(G66:W66)</f>
        <v>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>
        <f>E66-F66</f>
        <v>0</v>
      </c>
      <c r="Y66" s="25" t="e">
        <f t="shared" si="16"/>
        <v>#DIV/0!</v>
      </c>
    </row>
    <row r="67" spans="1:25" s="20" customFormat="1" ht="20.45" customHeight="1" thickBot="1" x14ac:dyDescent="0.3">
      <c r="A67" s="33"/>
      <c r="B67" s="34"/>
      <c r="C67" s="35"/>
      <c r="D67" s="36" t="s">
        <v>36</v>
      </c>
      <c r="E67" s="37">
        <f>E66+E65</f>
        <v>17441679000</v>
      </c>
      <c r="F67" s="37">
        <f>F66+F65</f>
        <v>1653450369.3499999</v>
      </c>
      <c r="G67" s="37">
        <f>G66+G65</f>
        <v>0</v>
      </c>
      <c r="H67" s="37">
        <f t="shared" ref="H67:V67" si="18">H66+H65</f>
        <v>756523.55</v>
      </c>
      <c r="I67" s="37">
        <f t="shared" si="18"/>
        <v>0</v>
      </c>
      <c r="J67" s="37">
        <f t="shared" si="18"/>
        <v>71385844.519999996</v>
      </c>
      <c r="K67" s="37">
        <f t="shared" si="18"/>
        <v>279166.56</v>
      </c>
      <c r="L67" s="37">
        <f t="shared" si="18"/>
        <v>34997354.93</v>
      </c>
      <c r="M67" s="37">
        <f t="shared" si="18"/>
        <v>187941.31</v>
      </c>
      <c r="N67" s="37">
        <f t="shared" si="18"/>
        <v>220239691.18000001</v>
      </c>
      <c r="O67" s="37">
        <f t="shared" si="18"/>
        <v>271049533.31</v>
      </c>
      <c r="P67" s="37">
        <f t="shared" si="18"/>
        <v>52005745.630000003</v>
      </c>
      <c r="Q67" s="37">
        <f t="shared" si="18"/>
        <v>207827516.18000001</v>
      </c>
      <c r="R67" s="37">
        <f t="shared" si="18"/>
        <v>13828500</v>
      </c>
      <c r="S67" s="37">
        <f t="shared" si="18"/>
        <v>241978291.91999999</v>
      </c>
      <c r="T67" s="37">
        <f t="shared" si="18"/>
        <v>280240371.23000002</v>
      </c>
      <c r="U67" s="37">
        <f t="shared" si="18"/>
        <v>80694668.099999994</v>
      </c>
      <c r="V67" s="37">
        <f t="shared" si="18"/>
        <v>80783.37</v>
      </c>
      <c r="W67" s="37">
        <f>W66+W65</f>
        <v>177898437.56</v>
      </c>
      <c r="X67" s="37">
        <f>X66+X65</f>
        <v>15788228630.650002</v>
      </c>
      <c r="Y67" s="38">
        <f t="shared" si="16"/>
        <v>9.47988074628595E-2</v>
      </c>
    </row>
    <row r="68" spans="1:25" ht="16.5" thickTop="1" x14ac:dyDescent="0.25">
      <c r="A68" s="10"/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3"/>
    </row>
    <row r="69" spans="1:25" hidden="1" x14ac:dyDescent="0.25">
      <c r="A69" s="10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3"/>
    </row>
    <row r="70" spans="1:25" x14ac:dyDescent="0.25">
      <c r="A70" s="10"/>
      <c r="B70" s="23" t="s">
        <v>47</v>
      </c>
      <c r="C70" s="24" t="s">
        <v>48</v>
      </c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3"/>
    </row>
    <row r="71" spans="1:25" x14ac:dyDescent="0.25">
      <c r="A71" s="10"/>
      <c r="D71" s="11" t="s">
        <v>32</v>
      </c>
      <c r="E71" s="12">
        <v>211419000</v>
      </c>
      <c r="F71" s="12">
        <f>SUM(G71:W71)</f>
        <v>9811928.0099999998</v>
      </c>
      <c r="G71" s="12"/>
      <c r="H71" s="12">
        <v>547011.06999999995</v>
      </c>
      <c r="I71" s="12">
        <v>476830.89</v>
      </c>
      <c r="J71" s="12">
        <v>20435.84</v>
      </c>
      <c r="K71" s="12">
        <v>254338</v>
      </c>
      <c r="L71" s="12">
        <v>381949.95</v>
      </c>
      <c r="M71" s="12">
        <v>371560.62</v>
      </c>
      <c r="N71" s="12">
        <v>957832.69</v>
      </c>
      <c r="O71" s="12">
        <v>914207.74</v>
      </c>
      <c r="P71" s="12">
        <v>757551.61</v>
      </c>
      <c r="Q71" s="12">
        <v>545452</v>
      </c>
      <c r="R71" s="12"/>
      <c r="S71" s="12">
        <v>332889.33</v>
      </c>
      <c r="T71" s="12">
        <v>1155225.92</v>
      </c>
      <c r="U71" s="12">
        <v>1597118.64</v>
      </c>
      <c r="V71" s="12"/>
      <c r="W71" s="12">
        <v>1499523.71</v>
      </c>
      <c r="X71" s="12">
        <f>E71-F71</f>
        <v>201607071.99000001</v>
      </c>
      <c r="Y71" s="26">
        <f t="shared" ref="Y71:Y76" si="19">F71/E71</f>
        <v>4.640986860215969E-2</v>
      </c>
    </row>
    <row r="72" spans="1:25" x14ac:dyDescent="0.25">
      <c r="A72" s="10"/>
      <c r="D72" s="11" t="s">
        <v>33</v>
      </c>
      <c r="E72" s="12">
        <v>4609235000</v>
      </c>
      <c r="F72" s="12">
        <f>SUM(G72:W72)</f>
        <v>56593731.369999997</v>
      </c>
      <c r="G72" s="12"/>
      <c r="H72" s="12">
        <v>11616124.380000001</v>
      </c>
      <c r="I72" s="12">
        <v>3087498.95</v>
      </c>
      <c r="J72" s="12">
        <v>171174.55</v>
      </c>
      <c r="K72" s="12">
        <v>2703454.1</v>
      </c>
      <c r="L72" s="12">
        <v>125469.34</v>
      </c>
      <c r="M72" s="12">
        <v>2623585.52</v>
      </c>
      <c r="N72" s="12">
        <v>2838931.51</v>
      </c>
      <c r="O72" s="12">
        <v>2491748.12</v>
      </c>
      <c r="P72" s="12">
        <v>5995165.2800000003</v>
      </c>
      <c r="Q72" s="12">
        <v>6300728.5300000003</v>
      </c>
      <c r="R72" s="12"/>
      <c r="S72" s="12">
        <v>168289.28</v>
      </c>
      <c r="T72" s="12"/>
      <c r="U72" s="12">
        <v>18154238.629999999</v>
      </c>
      <c r="V72" s="12"/>
      <c r="W72" s="12">
        <v>317323.18</v>
      </c>
      <c r="X72" s="12">
        <f>E72-F72</f>
        <v>4552641268.6300001</v>
      </c>
      <c r="Y72" s="26">
        <f t="shared" si="19"/>
        <v>1.2278334988344053E-2</v>
      </c>
    </row>
    <row r="73" spans="1:25" x14ac:dyDescent="0.25">
      <c r="A73" s="10"/>
      <c r="D73" s="11" t="s">
        <v>8</v>
      </c>
      <c r="E73" s="12">
        <f>[1]SLP!G428</f>
        <v>0</v>
      </c>
      <c r="F73" s="12">
        <f>SUM(G73:W73)</f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>
        <f>E73-F73</f>
        <v>0</v>
      </c>
      <c r="Y73" s="25" t="e">
        <f t="shared" si="19"/>
        <v>#DIV/0!</v>
      </c>
    </row>
    <row r="74" spans="1:25" s="20" customFormat="1" ht="22.35" customHeight="1" x14ac:dyDescent="0.25">
      <c r="A74" s="27"/>
      <c r="B74" s="28"/>
      <c r="C74" s="29"/>
      <c r="D74" s="30" t="s">
        <v>34</v>
      </c>
      <c r="E74" s="31">
        <f>SUM(E71:E73)</f>
        <v>4820654000</v>
      </c>
      <c r="F74" s="31">
        <f>SUM(F71:F73)</f>
        <v>66405659.379999995</v>
      </c>
      <c r="G74" s="31">
        <f>SUM(G71:G73)</f>
        <v>0</v>
      </c>
      <c r="H74" s="31">
        <f t="shared" ref="H74:V74" si="20">SUM(H71:H73)</f>
        <v>12163135.450000001</v>
      </c>
      <c r="I74" s="31">
        <f t="shared" si="20"/>
        <v>3564329.8400000003</v>
      </c>
      <c r="J74" s="31">
        <f t="shared" si="20"/>
        <v>191610.38999999998</v>
      </c>
      <c r="K74" s="31">
        <f t="shared" si="20"/>
        <v>2957792.1</v>
      </c>
      <c r="L74" s="31">
        <f t="shared" si="20"/>
        <v>507419.29000000004</v>
      </c>
      <c r="M74" s="31">
        <f t="shared" si="20"/>
        <v>2995146.14</v>
      </c>
      <c r="N74" s="31">
        <f t="shared" si="20"/>
        <v>3796764.1999999997</v>
      </c>
      <c r="O74" s="31">
        <f t="shared" si="20"/>
        <v>3405955.8600000003</v>
      </c>
      <c r="P74" s="31">
        <f t="shared" si="20"/>
        <v>6752716.8900000006</v>
      </c>
      <c r="Q74" s="31">
        <f t="shared" si="20"/>
        <v>6846180.5300000003</v>
      </c>
      <c r="R74" s="31">
        <f t="shared" si="20"/>
        <v>0</v>
      </c>
      <c r="S74" s="31">
        <f t="shared" si="20"/>
        <v>501178.61</v>
      </c>
      <c r="T74" s="31">
        <f t="shared" si="20"/>
        <v>1155225.92</v>
      </c>
      <c r="U74" s="31">
        <f t="shared" si="20"/>
        <v>19751357.27</v>
      </c>
      <c r="V74" s="31">
        <f t="shared" si="20"/>
        <v>0</v>
      </c>
      <c r="W74" s="31">
        <f>SUM(W71:W73)</f>
        <v>1816846.89</v>
      </c>
      <c r="X74" s="31">
        <f>SUM(X71:X73)</f>
        <v>4754248340.6199999</v>
      </c>
      <c r="Y74" s="32">
        <f t="shared" si="19"/>
        <v>1.3775238666786704E-2</v>
      </c>
    </row>
    <row r="75" spans="1:25" ht="21" customHeight="1" x14ac:dyDescent="0.25">
      <c r="A75" s="10"/>
      <c r="D75" s="11" t="s">
        <v>35</v>
      </c>
      <c r="E75" s="12"/>
      <c r="F75" s="12">
        <f>SUM(G75:W75)</f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>
        <f>E75-F75</f>
        <v>0</v>
      </c>
      <c r="Y75" s="25" t="e">
        <f t="shared" si="19"/>
        <v>#DIV/0!</v>
      </c>
    </row>
    <row r="76" spans="1:25" s="20" customFormat="1" ht="20.45" customHeight="1" thickBot="1" x14ac:dyDescent="0.3">
      <c r="A76" s="33"/>
      <c r="B76" s="34"/>
      <c r="C76" s="35"/>
      <c r="D76" s="36" t="s">
        <v>36</v>
      </c>
      <c r="E76" s="37">
        <f>E75+E74</f>
        <v>4820654000</v>
      </c>
      <c r="F76" s="37">
        <f>F75+F74</f>
        <v>66405659.379999995</v>
      </c>
      <c r="G76" s="37">
        <f>G75+G74</f>
        <v>0</v>
      </c>
      <c r="H76" s="37">
        <f t="shared" ref="H76:V76" si="21">H75+H74</f>
        <v>12163135.450000001</v>
      </c>
      <c r="I76" s="37">
        <f t="shared" si="21"/>
        <v>3564329.8400000003</v>
      </c>
      <c r="J76" s="37">
        <f t="shared" si="21"/>
        <v>191610.38999999998</v>
      </c>
      <c r="K76" s="37">
        <f t="shared" si="21"/>
        <v>2957792.1</v>
      </c>
      <c r="L76" s="37">
        <f t="shared" si="21"/>
        <v>507419.29000000004</v>
      </c>
      <c r="M76" s="37">
        <f t="shared" si="21"/>
        <v>2995146.14</v>
      </c>
      <c r="N76" s="37">
        <f t="shared" si="21"/>
        <v>3796764.1999999997</v>
      </c>
      <c r="O76" s="37">
        <f t="shared" si="21"/>
        <v>3405955.8600000003</v>
      </c>
      <c r="P76" s="37">
        <f t="shared" si="21"/>
        <v>6752716.8900000006</v>
      </c>
      <c r="Q76" s="37">
        <f t="shared" si="21"/>
        <v>6846180.5300000003</v>
      </c>
      <c r="R76" s="37">
        <f t="shared" si="21"/>
        <v>0</v>
      </c>
      <c r="S76" s="37">
        <f t="shared" si="21"/>
        <v>501178.61</v>
      </c>
      <c r="T76" s="37">
        <f t="shared" si="21"/>
        <v>1155225.92</v>
      </c>
      <c r="U76" s="37">
        <f t="shared" si="21"/>
        <v>19751357.27</v>
      </c>
      <c r="V76" s="37">
        <f t="shared" si="21"/>
        <v>0</v>
      </c>
      <c r="W76" s="37">
        <f>W75+W74</f>
        <v>1816846.89</v>
      </c>
      <c r="X76" s="37">
        <f>X75+X74</f>
        <v>4754248340.6199999</v>
      </c>
      <c r="Y76" s="38">
        <f t="shared" si="19"/>
        <v>1.3775238666786704E-2</v>
      </c>
    </row>
    <row r="77" spans="1:25" ht="16.5" thickTop="1" x14ac:dyDescent="0.25">
      <c r="A77" s="10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3"/>
    </row>
    <row r="78" spans="1:25" hidden="1" x14ac:dyDescent="0.25">
      <c r="A78" s="10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3"/>
    </row>
    <row r="79" spans="1:25" x14ac:dyDescent="0.25">
      <c r="A79" s="10"/>
      <c r="B79" s="23" t="s">
        <v>49</v>
      </c>
      <c r="C79" s="24" t="s">
        <v>50</v>
      </c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3"/>
    </row>
    <row r="80" spans="1:25" x14ac:dyDescent="0.25">
      <c r="A80" s="10"/>
      <c r="D80" s="11" t="s">
        <v>32</v>
      </c>
      <c r="E80" s="12">
        <v>62307000</v>
      </c>
      <c r="F80" s="12">
        <f>SUM(G80:W80)</f>
        <v>5169850.8899999997</v>
      </c>
      <c r="G80" s="12"/>
      <c r="H80" s="12">
        <v>257696.32</v>
      </c>
      <c r="I80" s="12">
        <v>260156.25</v>
      </c>
      <c r="J80" s="12">
        <v>257696.32</v>
      </c>
      <c r="K80" s="12">
        <v>177103</v>
      </c>
      <c r="L80" s="12">
        <v>238146.23</v>
      </c>
      <c r="M80" s="12">
        <v>257528.17</v>
      </c>
      <c r="N80" s="12"/>
      <c r="O80" s="12">
        <v>260670.93</v>
      </c>
      <c r="P80" s="12">
        <v>225066.16</v>
      </c>
      <c r="Q80" s="12">
        <v>1411836.25</v>
      </c>
      <c r="R80" s="12">
        <v>227783.28</v>
      </c>
      <c r="S80" s="12">
        <v>397182.33</v>
      </c>
      <c r="T80" s="12">
        <v>233310.52</v>
      </c>
      <c r="U80" s="12">
        <v>324156.79999999999</v>
      </c>
      <c r="V80" s="12">
        <v>397182.33</v>
      </c>
      <c r="W80" s="12">
        <v>244336</v>
      </c>
      <c r="X80" s="12">
        <f>E80-F80</f>
        <v>57137149.109999999</v>
      </c>
      <c r="Y80" s="26">
        <f t="shared" ref="Y80:Y85" si="22">F80/E80</f>
        <v>8.2973837450045732E-2</v>
      </c>
    </row>
    <row r="81" spans="1:25" x14ac:dyDescent="0.25">
      <c r="A81" s="10"/>
      <c r="D81" s="11" t="s">
        <v>33</v>
      </c>
      <c r="E81" s="12">
        <v>8967000</v>
      </c>
      <c r="F81" s="12">
        <f>SUM(G81:W81)</f>
        <v>242719.23</v>
      </c>
      <c r="G81" s="12"/>
      <c r="H81" s="12"/>
      <c r="I81" s="12">
        <v>6600</v>
      </c>
      <c r="J81" s="12"/>
      <c r="K81" s="12">
        <v>4500</v>
      </c>
      <c r="L81" s="12">
        <v>5050</v>
      </c>
      <c r="M81" s="12">
        <v>4400</v>
      </c>
      <c r="N81" s="12"/>
      <c r="O81" s="12"/>
      <c r="P81" s="12"/>
      <c r="Q81" s="12">
        <v>60099</v>
      </c>
      <c r="R81" s="12"/>
      <c r="S81" s="12">
        <v>92028.27</v>
      </c>
      <c r="T81" s="12"/>
      <c r="U81" s="12">
        <v>50300</v>
      </c>
      <c r="V81" s="12"/>
      <c r="W81" s="12">
        <v>19741.96</v>
      </c>
      <c r="X81" s="12">
        <f>E81-F81</f>
        <v>8724280.7699999996</v>
      </c>
      <c r="Y81" s="26">
        <f t="shared" si="22"/>
        <v>2.706805286048846E-2</v>
      </c>
    </row>
    <row r="82" spans="1:25" x14ac:dyDescent="0.25">
      <c r="A82" s="10"/>
      <c r="D82" s="11" t="s">
        <v>8</v>
      </c>
      <c r="E82" s="12">
        <f>[1]NHTS!G428</f>
        <v>0</v>
      </c>
      <c r="F82" s="12">
        <f>SUM(G82:W82)</f>
        <v>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>
        <f>E82-F82</f>
        <v>0</v>
      </c>
      <c r="Y82" s="25" t="e">
        <f t="shared" si="22"/>
        <v>#DIV/0!</v>
      </c>
    </row>
    <row r="83" spans="1:25" s="20" customFormat="1" ht="22.35" customHeight="1" x14ac:dyDescent="0.25">
      <c r="A83" s="27"/>
      <c r="B83" s="28"/>
      <c r="C83" s="29"/>
      <c r="D83" s="30" t="s">
        <v>34</v>
      </c>
      <c r="E83" s="31">
        <f>SUM(E80:E82)</f>
        <v>71274000</v>
      </c>
      <c r="F83" s="31">
        <f>SUM(F80:F82)</f>
        <v>5412570.1200000001</v>
      </c>
      <c r="G83" s="31">
        <f>SUM(G80:G82)</f>
        <v>0</v>
      </c>
      <c r="H83" s="31">
        <f t="shared" ref="H83:V83" si="23">SUM(H80:H82)</f>
        <v>257696.32</v>
      </c>
      <c r="I83" s="31">
        <f t="shared" si="23"/>
        <v>266756.25</v>
      </c>
      <c r="J83" s="31">
        <f t="shared" si="23"/>
        <v>257696.32</v>
      </c>
      <c r="K83" s="31">
        <f t="shared" si="23"/>
        <v>181603</v>
      </c>
      <c r="L83" s="31">
        <f t="shared" si="23"/>
        <v>243196.23</v>
      </c>
      <c r="M83" s="31">
        <f t="shared" si="23"/>
        <v>261928.17</v>
      </c>
      <c r="N83" s="31">
        <f t="shared" si="23"/>
        <v>0</v>
      </c>
      <c r="O83" s="31">
        <f t="shared" si="23"/>
        <v>260670.93</v>
      </c>
      <c r="P83" s="31">
        <f t="shared" si="23"/>
        <v>225066.16</v>
      </c>
      <c r="Q83" s="31">
        <f t="shared" si="23"/>
        <v>1471935.25</v>
      </c>
      <c r="R83" s="31">
        <f t="shared" si="23"/>
        <v>227783.28</v>
      </c>
      <c r="S83" s="31">
        <f t="shared" si="23"/>
        <v>489210.60000000003</v>
      </c>
      <c r="T83" s="31">
        <f t="shared" si="23"/>
        <v>233310.52</v>
      </c>
      <c r="U83" s="31">
        <f t="shared" si="23"/>
        <v>374456.8</v>
      </c>
      <c r="V83" s="31">
        <f t="shared" si="23"/>
        <v>397182.33</v>
      </c>
      <c r="W83" s="31">
        <f>SUM(W80:W82)</f>
        <v>264077.96000000002</v>
      </c>
      <c r="X83" s="31">
        <f>SUM(X80:X82)</f>
        <v>65861429.879999995</v>
      </c>
      <c r="Y83" s="32">
        <f t="shared" si="22"/>
        <v>7.5940316524960014E-2</v>
      </c>
    </row>
    <row r="84" spans="1:25" ht="21" customHeight="1" x14ac:dyDescent="0.25">
      <c r="A84" s="10"/>
      <c r="D84" s="11" t="s">
        <v>35</v>
      </c>
      <c r="E84" s="12"/>
      <c r="F84" s="12">
        <f>SUM(G84:W84)</f>
        <v>0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>
        <f>E84-F84</f>
        <v>0</v>
      </c>
      <c r="Y84" s="25" t="e">
        <f t="shared" si="22"/>
        <v>#DIV/0!</v>
      </c>
    </row>
    <row r="85" spans="1:25" s="20" customFormat="1" ht="20.45" customHeight="1" thickBot="1" x14ac:dyDescent="0.3">
      <c r="A85" s="33"/>
      <c r="B85" s="34"/>
      <c r="C85" s="35"/>
      <c r="D85" s="36" t="s">
        <v>36</v>
      </c>
      <c r="E85" s="37">
        <f>E84+E83</f>
        <v>71274000</v>
      </c>
      <c r="F85" s="37">
        <f>F84+F83</f>
        <v>5412570.1200000001</v>
      </c>
      <c r="G85" s="37">
        <f>G84+G83</f>
        <v>0</v>
      </c>
      <c r="H85" s="37">
        <f t="shared" ref="H85:V85" si="24">H84+H83</f>
        <v>257696.32</v>
      </c>
      <c r="I85" s="37">
        <f t="shared" si="24"/>
        <v>266756.25</v>
      </c>
      <c r="J85" s="37">
        <f t="shared" si="24"/>
        <v>257696.32</v>
      </c>
      <c r="K85" s="37">
        <f t="shared" si="24"/>
        <v>181603</v>
      </c>
      <c r="L85" s="37">
        <f t="shared" si="24"/>
        <v>243196.23</v>
      </c>
      <c r="M85" s="37">
        <f t="shared" si="24"/>
        <v>261928.17</v>
      </c>
      <c r="N85" s="37">
        <f t="shared" si="24"/>
        <v>0</v>
      </c>
      <c r="O85" s="37">
        <f t="shared" si="24"/>
        <v>260670.93</v>
      </c>
      <c r="P85" s="37">
        <f t="shared" si="24"/>
        <v>225066.16</v>
      </c>
      <c r="Q85" s="37">
        <f t="shared" si="24"/>
        <v>1471935.25</v>
      </c>
      <c r="R85" s="37">
        <f t="shared" si="24"/>
        <v>227783.28</v>
      </c>
      <c r="S85" s="37">
        <f t="shared" si="24"/>
        <v>489210.60000000003</v>
      </c>
      <c r="T85" s="37">
        <f t="shared" si="24"/>
        <v>233310.52</v>
      </c>
      <c r="U85" s="37">
        <f t="shared" si="24"/>
        <v>374456.8</v>
      </c>
      <c r="V85" s="37">
        <f t="shared" si="24"/>
        <v>397182.33</v>
      </c>
      <c r="W85" s="37">
        <f>W84+W83</f>
        <v>264077.96000000002</v>
      </c>
      <c r="X85" s="37">
        <f>X84+X83</f>
        <v>65861429.879999995</v>
      </c>
      <c r="Y85" s="38">
        <f t="shared" si="22"/>
        <v>7.5940316524960014E-2</v>
      </c>
    </row>
    <row r="86" spans="1:25" ht="16.5" thickTop="1" x14ac:dyDescent="0.25">
      <c r="A86" s="10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3"/>
    </row>
    <row r="87" spans="1:25" x14ac:dyDescent="0.25">
      <c r="A87" s="10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3"/>
    </row>
    <row r="88" spans="1:25" s="20" customFormat="1" x14ac:dyDescent="0.25">
      <c r="A88" s="39"/>
      <c r="B88" s="24" t="s">
        <v>51</v>
      </c>
      <c r="C88" s="22"/>
      <c r="D88" s="17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9"/>
    </row>
    <row r="89" spans="1:25" x14ac:dyDescent="0.25">
      <c r="A89" s="10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3"/>
    </row>
    <row r="90" spans="1:25" s="45" customFormat="1" ht="15" customHeight="1" x14ac:dyDescent="0.25">
      <c r="A90" s="40"/>
      <c r="B90" s="41"/>
      <c r="C90" s="41"/>
      <c r="D90" s="42" t="s">
        <v>32</v>
      </c>
      <c r="E90" s="43">
        <f>E80+E71+E62+E53+E44+E35+E26+E17</f>
        <v>1415977000</v>
      </c>
      <c r="F90" s="43">
        <f t="shared" ref="E90:Q92" si="25">F80+F71+F62+F53+F44+F35+F26+F17</f>
        <v>88455566.109999999</v>
      </c>
      <c r="G90" s="43">
        <f t="shared" si="25"/>
        <v>0</v>
      </c>
      <c r="H90" s="43">
        <f t="shared" si="25"/>
        <v>13482060.609999999</v>
      </c>
      <c r="I90" s="43">
        <f t="shared" si="25"/>
        <v>736987.14</v>
      </c>
      <c r="J90" s="43">
        <f t="shared" si="25"/>
        <v>3677391.68</v>
      </c>
      <c r="K90" s="43">
        <f t="shared" si="25"/>
        <v>3352344.22</v>
      </c>
      <c r="L90" s="43">
        <f t="shared" si="25"/>
        <v>2529903.9000000004</v>
      </c>
      <c r="M90" s="43">
        <f t="shared" si="25"/>
        <v>6377085.6400000006</v>
      </c>
      <c r="N90" s="43">
        <f t="shared" si="25"/>
        <v>3243322.98</v>
      </c>
      <c r="O90" s="43">
        <f t="shared" si="25"/>
        <v>2121453.5499999998</v>
      </c>
      <c r="P90" s="43">
        <f t="shared" si="25"/>
        <v>5270910.2699999996</v>
      </c>
      <c r="Q90" s="43">
        <f>Q80+Q71+Q62+Q53+Q44+Q35+Q26+Q17</f>
        <v>8986922.379999999</v>
      </c>
      <c r="R90" s="43">
        <f t="shared" ref="Q90:X92" si="26">R80+R71+R62+R53+R44+R35+R26+R17</f>
        <v>3491027.15</v>
      </c>
      <c r="S90" s="43">
        <f t="shared" si="26"/>
        <v>11366727.219999999</v>
      </c>
      <c r="T90" s="43">
        <f t="shared" si="26"/>
        <v>5914748.1799999997</v>
      </c>
      <c r="U90" s="43">
        <f t="shared" si="26"/>
        <v>8828227.9600000009</v>
      </c>
      <c r="V90" s="43">
        <f t="shared" si="26"/>
        <v>3891473.54</v>
      </c>
      <c r="W90" s="43">
        <f t="shared" si="26"/>
        <v>5184979.6900000004</v>
      </c>
      <c r="X90" s="43">
        <f>E90-F90</f>
        <v>1327521433.8900001</v>
      </c>
      <c r="Y90" s="44">
        <f t="shared" ref="Y90:Y95" si="27">F90/E90</f>
        <v>6.2469634824576951E-2</v>
      </c>
    </row>
    <row r="91" spans="1:25" s="45" customFormat="1" ht="17.100000000000001" customHeight="1" x14ac:dyDescent="0.25">
      <c r="A91" s="40"/>
      <c r="B91" s="41"/>
      <c r="C91" s="41"/>
      <c r="D91" s="42" t="s">
        <v>33</v>
      </c>
      <c r="E91" s="43">
        <f t="shared" si="25"/>
        <v>26839531000</v>
      </c>
      <c r="F91" s="43">
        <f t="shared" si="25"/>
        <v>1850465880.3399994</v>
      </c>
      <c r="G91" s="43">
        <f t="shared" si="25"/>
        <v>0</v>
      </c>
      <c r="H91" s="43">
        <f t="shared" si="25"/>
        <v>96772949.569999993</v>
      </c>
      <c r="I91" s="43">
        <f t="shared" si="25"/>
        <v>3094098.95</v>
      </c>
      <c r="J91" s="43">
        <f t="shared" si="25"/>
        <v>73224041.899999991</v>
      </c>
      <c r="K91" s="43">
        <f t="shared" si="25"/>
        <v>5095238.9000000004</v>
      </c>
      <c r="L91" s="43">
        <f t="shared" si="25"/>
        <v>39919897.149999999</v>
      </c>
      <c r="M91" s="43">
        <f t="shared" si="25"/>
        <v>12276218.689999999</v>
      </c>
      <c r="N91" s="43">
        <f t="shared" si="25"/>
        <v>224125211.37</v>
      </c>
      <c r="O91" s="43">
        <f t="shared" si="25"/>
        <v>276348225.31</v>
      </c>
      <c r="P91" s="43">
        <f t="shared" si="25"/>
        <v>59159918.349999994</v>
      </c>
      <c r="Q91" s="43">
        <f t="shared" si="26"/>
        <v>218404028.90000001</v>
      </c>
      <c r="R91" s="43">
        <f t="shared" si="26"/>
        <v>15851593.279999999</v>
      </c>
      <c r="S91" s="43">
        <f t="shared" si="26"/>
        <v>247586406.29000002</v>
      </c>
      <c r="T91" s="43">
        <f t="shared" si="26"/>
        <v>282269128.91000003</v>
      </c>
      <c r="U91" s="43">
        <f t="shared" si="26"/>
        <v>116778820.78</v>
      </c>
      <c r="V91" s="43">
        <f t="shared" si="26"/>
        <v>281278.82999999996</v>
      </c>
      <c r="W91" s="43">
        <f t="shared" si="26"/>
        <v>179278823.16</v>
      </c>
      <c r="X91" s="43">
        <f>E91-F91</f>
        <v>24989065119.66</v>
      </c>
      <c r="Y91" s="44">
        <f t="shared" si="27"/>
        <v>6.8945537101225779E-2</v>
      </c>
    </row>
    <row r="92" spans="1:25" s="45" customFormat="1" ht="20.45" customHeight="1" x14ac:dyDescent="0.25">
      <c r="A92" s="40"/>
      <c r="B92" s="41"/>
      <c r="C92" s="41"/>
      <c r="D92" s="42" t="s">
        <v>8</v>
      </c>
      <c r="E92" s="43">
        <f t="shared" si="25"/>
        <v>0</v>
      </c>
      <c r="F92" s="43">
        <f t="shared" si="25"/>
        <v>0</v>
      </c>
      <c r="G92" s="43">
        <f t="shared" si="25"/>
        <v>0</v>
      </c>
      <c r="H92" s="43">
        <f t="shared" si="25"/>
        <v>0</v>
      </c>
      <c r="I92" s="43">
        <f t="shared" si="25"/>
        <v>0</v>
      </c>
      <c r="J92" s="43">
        <f t="shared" si="25"/>
        <v>0</v>
      </c>
      <c r="K92" s="43">
        <f t="shared" si="25"/>
        <v>0</v>
      </c>
      <c r="L92" s="43">
        <f t="shared" si="25"/>
        <v>0</v>
      </c>
      <c r="M92" s="43">
        <f t="shared" si="25"/>
        <v>0</v>
      </c>
      <c r="N92" s="43">
        <f t="shared" si="25"/>
        <v>0</v>
      </c>
      <c r="O92" s="43">
        <f t="shared" si="25"/>
        <v>0</v>
      </c>
      <c r="P92" s="43">
        <f t="shared" si="25"/>
        <v>0</v>
      </c>
      <c r="Q92" s="43">
        <f t="shared" si="26"/>
        <v>0</v>
      </c>
      <c r="R92" s="43">
        <f t="shared" si="26"/>
        <v>0</v>
      </c>
      <c r="S92" s="43">
        <f t="shared" si="26"/>
        <v>0</v>
      </c>
      <c r="T92" s="43">
        <f t="shared" si="26"/>
        <v>0</v>
      </c>
      <c r="U92" s="43">
        <f t="shared" si="26"/>
        <v>0</v>
      </c>
      <c r="V92" s="43">
        <f t="shared" si="26"/>
        <v>0</v>
      </c>
      <c r="W92" s="43">
        <f t="shared" si="26"/>
        <v>0</v>
      </c>
      <c r="X92" s="43">
        <f>E92-F92</f>
        <v>0</v>
      </c>
      <c r="Y92" s="46" t="e">
        <f t="shared" si="27"/>
        <v>#DIV/0!</v>
      </c>
    </row>
    <row r="93" spans="1:25" s="45" customFormat="1" ht="22.35" customHeight="1" x14ac:dyDescent="0.25">
      <c r="A93" s="47"/>
      <c r="B93" s="48"/>
      <c r="C93" s="48"/>
      <c r="D93" s="49" t="s">
        <v>34</v>
      </c>
      <c r="E93" s="50">
        <f>SUM(E90:E92)</f>
        <v>28255508000</v>
      </c>
      <c r="F93" s="50">
        <f>SUM(F90:F92)</f>
        <v>1938921446.4499993</v>
      </c>
      <c r="G93" s="50">
        <f>SUM(G90:G92)</f>
        <v>0</v>
      </c>
      <c r="H93" s="50">
        <f t="shared" ref="H93:V93" si="28">SUM(H90:H92)</f>
        <v>110255010.17999999</v>
      </c>
      <c r="I93" s="50">
        <f t="shared" si="28"/>
        <v>3831086.0900000003</v>
      </c>
      <c r="J93" s="50">
        <f t="shared" si="28"/>
        <v>76901433.579999998</v>
      </c>
      <c r="K93" s="50">
        <f t="shared" si="28"/>
        <v>8447583.120000001</v>
      </c>
      <c r="L93" s="50">
        <f t="shared" si="28"/>
        <v>42449801.049999997</v>
      </c>
      <c r="M93" s="50">
        <f t="shared" si="28"/>
        <v>18653304.329999998</v>
      </c>
      <c r="N93" s="50">
        <f t="shared" si="28"/>
        <v>227368534.34999999</v>
      </c>
      <c r="O93" s="50">
        <f t="shared" si="28"/>
        <v>278469678.86000001</v>
      </c>
      <c r="P93" s="50">
        <f t="shared" si="28"/>
        <v>64430828.61999999</v>
      </c>
      <c r="Q93" s="50">
        <f t="shared" si="28"/>
        <v>227390951.28</v>
      </c>
      <c r="R93" s="50">
        <f t="shared" si="28"/>
        <v>19342620.43</v>
      </c>
      <c r="S93" s="50">
        <f t="shared" si="28"/>
        <v>258953133.51000002</v>
      </c>
      <c r="T93" s="50">
        <f t="shared" si="28"/>
        <v>288183877.09000003</v>
      </c>
      <c r="U93" s="50">
        <f t="shared" si="28"/>
        <v>125607048.74000001</v>
      </c>
      <c r="V93" s="50">
        <f t="shared" si="28"/>
        <v>4172752.37</v>
      </c>
      <c r="W93" s="50">
        <f>SUM(W90:W92)</f>
        <v>184463802.84999999</v>
      </c>
      <c r="X93" s="50">
        <f>SUM(X90:X92)</f>
        <v>26316586553.549999</v>
      </c>
      <c r="Y93" s="51">
        <f t="shared" si="27"/>
        <v>6.8621008210151421E-2</v>
      </c>
    </row>
    <row r="94" spans="1:25" s="45" customFormat="1" ht="22.35" customHeight="1" x14ac:dyDescent="0.25">
      <c r="A94" s="40"/>
      <c r="B94" s="41"/>
      <c r="C94" s="41"/>
      <c r="D94" s="42" t="s">
        <v>35</v>
      </c>
      <c r="E94" s="43">
        <f>E84+E75+E66+E57+E48+E39+E30+E21</f>
        <v>89093000</v>
      </c>
      <c r="F94" s="43">
        <f>F84+F75+F66+F57+F48+F39+F30+F21</f>
        <v>5588170.2100000009</v>
      </c>
      <c r="G94" s="43">
        <f>G84+G75+G66+G57+G48+G39+G30+G21</f>
        <v>0</v>
      </c>
      <c r="H94" s="43">
        <f t="shared" ref="H94:V94" si="29">H84+H75+H66+H57+H48+H39+H30+H21</f>
        <v>1294759.08</v>
      </c>
      <c r="I94" s="43">
        <f t="shared" si="29"/>
        <v>0</v>
      </c>
      <c r="J94" s="43">
        <f t="shared" si="29"/>
        <v>341157.12</v>
      </c>
      <c r="K94" s="43">
        <f t="shared" si="29"/>
        <v>0</v>
      </c>
      <c r="L94" s="43">
        <f t="shared" si="29"/>
        <v>509872.15</v>
      </c>
      <c r="M94" s="43">
        <f t="shared" si="29"/>
        <v>582143.64</v>
      </c>
      <c r="N94" s="43">
        <f t="shared" si="29"/>
        <v>264243.45</v>
      </c>
      <c r="O94" s="43">
        <f t="shared" si="29"/>
        <v>383147.89</v>
      </c>
      <c r="P94" s="43">
        <f t="shared" si="29"/>
        <v>429830.94999999995</v>
      </c>
      <c r="Q94" s="43">
        <f t="shared" si="29"/>
        <v>493729.41000000003</v>
      </c>
      <c r="R94" s="43">
        <f t="shared" si="29"/>
        <v>313134.59999999998</v>
      </c>
      <c r="S94" s="43">
        <f t="shared" si="29"/>
        <v>0</v>
      </c>
      <c r="T94" s="43">
        <f t="shared" si="29"/>
        <v>0</v>
      </c>
      <c r="U94" s="43">
        <f t="shared" si="29"/>
        <v>606146.67999999993</v>
      </c>
      <c r="V94" s="43">
        <f t="shared" si="29"/>
        <v>370005.24</v>
      </c>
      <c r="W94" s="43">
        <f>W84+W75+W66+W57+W48+W39+W30+W21</f>
        <v>0</v>
      </c>
      <c r="X94" s="43">
        <f>E94-F94</f>
        <v>83504829.789999992</v>
      </c>
      <c r="Y94" s="44">
        <f t="shared" si="27"/>
        <v>6.272288743223374E-2</v>
      </c>
    </row>
    <row r="95" spans="1:25" s="45" customFormat="1" ht="24" customHeight="1" thickBot="1" x14ac:dyDescent="0.3">
      <c r="A95" s="52"/>
      <c r="B95" s="53"/>
      <c r="C95" s="53"/>
      <c r="D95" s="54" t="s">
        <v>36</v>
      </c>
      <c r="E95" s="55">
        <f>E94+E93</f>
        <v>28344601000</v>
      </c>
      <c r="F95" s="55">
        <f>F94+F93</f>
        <v>1944509616.6599994</v>
      </c>
      <c r="G95" s="55">
        <f>G94+G93</f>
        <v>0</v>
      </c>
      <c r="H95" s="55">
        <f t="shared" ref="H95:V95" si="30">H94+H93</f>
        <v>111549769.25999999</v>
      </c>
      <c r="I95" s="55">
        <f t="shared" si="30"/>
        <v>3831086.0900000003</v>
      </c>
      <c r="J95" s="55">
        <f t="shared" si="30"/>
        <v>77242590.700000003</v>
      </c>
      <c r="K95" s="55">
        <f t="shared" si="30"/>
        <v>8447583.120000001</v>
      </c>
      <c r="L95" s="55">
        <f t="shared" si="30"/>
        <v>42959673.199999996</v>
      </c>
      <c r="M95" s="55">
        <f t="shared" si="30"/>
        <v>19235447.969999999</v>
      </c>
      <c r="N95" s="55">
        <f t="shared" si="30"/>
        <v>227632777.79999998</v>
      </c>
      <c r="O95" s="55">
        <f t="shared" si="30"/>
        <v>278852826.75</v>
      </c>
      <c r="P95" s="55">
        <f t="shared" si="30"/>
        <v>64860659.569999993</v>
      </c>
      <c r="Q95" s="55">
        <f t="shared" si="30"/>
        <v>227884680.69</v>
      </c>
      <c r="R95" s="55">
        <f t="shared" si="30"/>
        <v>19655755.030000001</v>
      </c>
      <c r="S95" s="55">
        <f t="shared" si="30"/>
        <v>258953133.51000002</v>
      </c>
      <c r="T95" s="55">
        <f t="shared" si="30"/>
        <v>288183877.09000003</v>
      </c>
      <c r="U95" s="55">
        <f t="shared" si="30"/>
        <v>126213195.42000002</v>
      </c>
      <c r="V95" s="55">
        <f t="shared" si="30"/>
        <v>4542757.6100000003</v>
      </c>
      <c r="W95" s="55">
        <f>W94+W93</f>
        <v>184463802.84999999</v>
      </c>
      <c r="X95" s="55">
        <f>X94+X93</f>
        <v>26400091383.34</v>
      </c>
      <c r="Y95" s="56">
        <f t="shared" si="27"/>
        <v>6.8602469184872256E-2</v>
      </c>
    </row>
    <row r="96" spans="1:25" ht="16.5" thickTop="1" x14ac:dyDescent="0.25">
      <c r="A96" s="10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3"/>
    </row>
    <row r="97" spans="1:25" x14ac:dyDescent="0.25">
      <c r="A97" s="10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3"/>
    </row>
    <row r="98" spans="1:25" x14ac:dyDescent="0.25">
      <c r="A98" s="10"/>
      <c r="B98" s="15" t="s">
        <v>52</v>
      </c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3"/>
    </row>
    <row r="99" spans="1:25" x14ac:dyDescent="0.25">
      <c r="A99" s="10"/>
      <c r="B99" s="24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3"/>
    </row>
    <row r="100" spans="1:25" x14ac:dyDescent="0.25">
      <c r="A100" s="10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3"/>
    </row>
    <row r="101" spans="1:25" x14ac:dyDescent="0.25">
      <c r="A101" s="10"/>
      <c r="B101" s="23" t="s">
        <v>30</v>
      </c>
      <c r="C101" s="24" t="s">
        <v>31</v>
      </c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3"/>
    </row>
    <row r="102" spans="1:25" x14ac:dyDescent="0.25">
      <c r="A102" s="10"/>
      <c r="D102" s="11" t="s">
        <v>32</v>
      </c>
      <c r="E102" s="12">
        <v>157040000</v>
      </c>
      <c r="F102" s="12">
        <f>SUM(G102:W102)</f>
        <v>14295312.82</v>
      </c>
      <c r="G102" s="12">
        <v>11568795.02</v>
      </c>
      <c r="H102" s="12">
        <v>16569.150000000001</v>
      </c>
      <c r="I102" s="12"/>
      <c r="J102" s="12"/>
      <c r="K102" s="12">
        <v>14155</v>
      </c>
      <c r="L102" s="12">
        <v>45144.81</v>
      </c>
      <c r="M102" s="12"/>
      <c r="N102" s="12"/>
      <c r="O102" s="12"/>
      <c r="P102" s="12"/>
      <c r="Q102" s="12"/>
      <c r="R102" s="12">
        <v>27902.59</v>
      </c>
      <c r="S102" s="12"/>
      <c r="T102" s="12"/>
      <c r="U102" s="12">
        <v>19874</v>
      </c>
      <c r="V102" s="12">
        <v>2602872.25</v>
      </c>
      <c r="W102" s="12"/>
      <c r="X102" s="12">
        <f>E102-F102</f>
        <v>142744687.18000001</v>
      </c>
      <c r="Y102" s="26">
        <f t="shared" ref="Y102:Y107" si="31">F102/E102</f>
        <v>9.1029755603667856E-2</v>
      </c>
    </row>
    <row r="103" spans="1:25" x14ac:dyDescent="0.25">
      <c r="A103" s="10"/>
      <c r="D103" s="11" t="s">
        <v>33</v>
      </c>
      <c r="E103" s="12">
        <v>257852000</v>
      </c>
      <c r="F103" s="12">
        <f>SUM(G103:W103)</f>
        <v>22388203.09</v>
      </c>
      <c r="G103" s="12">
        <v>22388203.09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>
        <f>E103-F103</f>
        <v>235463796.91</v>
      </c>
      <c r="Y103" s="26">
        <f t="shared" si="31"/>
        <v>8.6825788010176375E-2</v>
      </c>
    </row>
    <row r="104" spans="1:25" x14ac:dyDescent="0.25">
      <c r="A104" s="10"/>
      <c r="D104" s="11" t="s">
        <v>8</v>
      </c>
      <c r="E104" s="12"/>
      <c r="F104" s="12">
        <f>SUM(G104:W104)</f>
        <v>0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>
        <f>E104-F104</f>
        <v>0</v>
      </c>
      <c r="Y104" s="25" t="e">
        <f t="shared" si="31"/>
        <v>#DIV/0!</v>
      </c>
    </row>
    <row r="105" spans="1:25" s="20" customFormat="1" ht="22.35" customHeight="1" x14ac:dyDescent="0.25">
      <c r="A105" s="27"/>
      <c r="B105" s="28"/>
      <c r="C105" s="29"/>
      <c r="D105" s="30" t="s">
        <v>34</v>
      </c>
      <c r="E105" s="31">
        <f>SUM(E102:E104)</f>
        <v>414892000</v>
      </c>
      <c r="F105" s="31">
        <f>SUM(F102:F104)</f>
        <v>36683515.909999996</v>
      </c>
      <c r="G105" s="31">
        <f>SUM(G102:G104)</f>
        <v>33956998.109999999</v>
      </c>
      <c r="H105" s="31">
        <f t="shared" ref="H105:V105" si="32">SUM(H102:H104)</f>
        <v>16569.150000000001</v>
      </c>
      <c r="I105" s="31">
        <f t="shared" si="32"/>
        <v>0</v>
      </c>
      <c r="J105" s="31">
        <f t="shared" si="32"/>
        <v>0</v>
      </c>
      <c r="K105" s="31">
        <f t="shared" si="32"/>
        <v>14155</v>
      </c>
      <c r="L105" s="31">
        <f t="shared" si="32"/>
        <v>45144.81</v>
      </c>
      <c r="M105" s="31">
        <f t="shared" si="32"/>
        <v>0</v>
      </c>
      <c r="N105" s="31">
        <f t="shared" si="32"/>
        <v>0</v>
      </c>
      <c r="O105" s="31">
        <f t="shared" si="32"/>
        <v>0</v>
      </c>
      <c r="P105" s="31">
        <f t="shared" si="32"/>
        <v>0</v>
      </c>
      <c r="Q105" s="31">
        <f t="shared" si="32"/>
        <v>0</v>
      </c>
      <c r="R105" s="31">
        <f t="shared" si="32"/>
        <v>27902.59</v>
      </c>
      <c r="S105" s="31">
        <f t="shared" si="32"/>
        <v>0</v>
      </c>
      <c r="T105" s="31">
        <f t="shared" si="32"/>
        <v>0</v>
      </c>
      <c r="U105" s="31">
        <f t="shared" si="32"/>
        <v>19874</v>
      </c>
      <c r="V105" s="31">
        <f t="shared" si="32"/>
        <v>2602872.25</v>
      </c>
      <c r="W105" s="31">
        <f>SUM(W102:W104)</f>
        <v>0</v>
      </c>
      <c r="X105" s="31">
        <f>SUM(X102:X104)</f>
        <v>378208484.09000003</v>
      </c>
      <c r="Y105" s="32">
        <f t="shared" si="31"/>
        <v>8.8417023972503672E-2</v>
      </c>
    </row>
    <row r="106" spans="1:25" ht="21" customHeight="1" x14ac:dyDescent="0.25">
      <c r="A106" s="10"/>
      <c r="D106" s="11" t="s">
        <v>35</v>
      </c>
      <c r="E106" s="12">
        <v>13061000</v>
      </c>
      <c r="F106" s="12">
        <f>SUM(G106:W106)</f>
        <v>1155595.1400000001</v>
      </c>
      <c r="G106" s="12">
        <v>1148376.48</v>
      </c>
      <c r="H106" s="12"/>
      <c r="I106" s="12"/>
      <c r="J106" s="12"/>
      <c r="K106" s="12"/>
      <c r="L106" s="12">
        <v>4562.34</v>
      </c>
      <c r="M106" s="12"/>
      <c r="N106" s="12"/>
      <c r="O106" s="12"/>
      <c r="P106" s="12"/>
      <c r="Q106" s="12"/>
      <c r="R106" s="12">
        <v>2656.32</v>
      </c>
      <c r="S106" s="12"/>
      <c r="T106" s="12"/>
      <c r="U106" s="12"/>
      <c r="V106" s="12"/>
      <c r="W106" s="12"/>
      <c r="X106" s="12">
        <f>E106-F106</f>
        <v>11905404.859999999</v>
      </c>
      <c r="Y106" s="26">
        <f t="shared" si="31"/>
        <v>8.8476773600796269E-2</v>
      </c>
    </row>
    <row r="107" spans="1:25" s="20" customFormat="1" ht="20.45" customHeight="1" thickBot="1" x14ac:dyDescent="0.3">
      <c r="A107" s="33"/>
      <c r="B107" s="34"/>
      <c r="C107" s="35"/>
      <c r="D107" s="36" t="s">
        <v>36</v>
      </c>
      <c r="E107" s="37">
        <f>E106+E105</f>
        <v>427953000</v>
      </c>
      <c r="F107" s="37">
        <f>F106+F105</f>
        <v>37839111.049999997</v>
      </c>
      <c r="G107" s="37">
        <f>G106+G105</f>
        <v>35105374.589999996</v>
      </c>
      <c r="H107" s="37">
        <f t="shared" ref="H107:V107" si="33">H106+H105</f>
        <v>16569.150000000001</v>
      </c>
      <c r="I107" s="37">
        <f t="shared" si="33"/>
        <v>0</v>
      </c>
      <c r="J107" s="37">
        <f t="shared" si="33"/>
        <v>0</v>
      </c>
      <c r="K107" s="37">
        <f t="shared" si="33"/>
        <v>14155</v>
      </c>
      <c r="L107" s="37">
        <f t="shared" si="33"/>
        <v>49707.149999999994</v>
      </c>
      <c r="M107" s="37">
        <f t="shared" si="33"/>
        <v>0</v>
      </c>
      <c r="N107" s="37">
        <f t="shared" si="33"/>
        <v>0</v>
      </c>
      <c r="O107" s="37">
        <f t="shared" si="33"/>
        <v>0</v>
      </c>
      <c r="P107" s="37">
        <f t="shared" si="33"/>
        <v>0</v>
      </c>
      <c r="Q107" s="37">
        <f t="shared" si="33"/>
        <v>0</v>
      </c>
      <c r="R107" s="37">
        <f t="shared" si="33"/>
        <v>30558.91</v>
      </c>
      <c r="S107" s="37">
        <f t="shared" si="33"/>
        <v>0</v>
      </c>
      <c r="T107" s="37">
        <f t="shared" si="33"/>
        <v>0</v>
      </c>
      <c r="U107" s="37">
        <f t="shared" si="33"/>
        <v>19874</v>
      </c>
      <c r="V107" s="37">
        <f t="shared" si="33"/>
        <v>2602872.25</v>
      </c>
      <c r="W107" s="37">
        <f>W106+W105</f>
        <v>0</v>
      </c>
      <c r="X107" s="37">
        <f>X106+X105</f>
        <v>390113888.95000005</v>
      </c>
      <c r="Y107" s="38">
        <f t="shared" si="31"/>
        <v>8.8418847513628829E-2</v>
      </c>
    </row>
    <row r="108" spans="1:25" ht="16.5" thickTop="1" x14ac:dyDescent="0.25">
      <c r="A108" s="10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3"/>
    </row>
    <row r="109" spans="1:25" x14ac:dyDescent="0.25">
      <c r="A109" s="10"/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x14ac:dyDescent="0.25">
      <c r="A110" s="10"/>
      <c r="B110" s="23" t="s">
        <v>37</v>
      </c>
      <c r="C110" s="24" t="s">
        <v>53</v>
      </c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3"/>
    </row>
    <row r="111" spans="1:25" x14ac:dyDescent="0.25">
      <c r="A111" s="10"/>
      <c r="D111" s="11" t="s">
        <v>32</v>
      </c>
      <c r="E111" s="12">
        <v>7614000</v>
      </c>
      <c r="F111" s="12">
        <f>SUM(G111:W111)</f>
        <v>1532395.84</v>
      </c>
      <c r="G111" s="12">
        <v>519895.84</v>
      </c>
      <c r="H111" s="12"/>
      <c r="I111" s="12"/>
      <c r="J111" s="12"/>
      <c r="K111" s="12"/>
      <c r="L111" s="12"/>
      <c r="M111" s="12"/>
      <c r="N111" s="12"/>
      <c r="O111" s="12">
        <v>1012500</v>
      </c>
      <c r="P111" s="12"/>
      <c r="Q111" s="12"/>
      <c r="R111" s="12"/>
      <c r="S111" s="12"/>
      <c r="T111" s="12"/>
      <c r="U111" s="12"/>
      <c r="V111" s="12"/>
      <c r="W111" s="12"/>
      <c r="X111" s="12">
        <f>E111-F111</f>
        <v>6081604.1600000001</v>
      </c>
      <c r="Y111" s="26">
        <f t="shared" ref="Y111:Y116" si="34">F111/E111</f>
        <v>0.2012602889414237</v>
      </c>
    </row>
    <row r="112" spans="1:25" x14ac:dyDescent="0.25">
      <c r="A112" s="10"/>
      <c r="D112" s="11" t="s">
        <v>33</v>
      </c>
      <c r="E112" s="12">
        <v>558608000</v>
      </c>
      <c r="F112" s="12">
        <f>SUM(G112:W112)</f>
        <v>112129366.36</v>
      </c>
      <c r="G112" s="12">
        <v>112129366.36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>
        <f>E112-F112</f>
        <v>446478633.63999999</v>
      </c>
      <c r="Y112" s="26">
        <f t="shared" si="34"/>
        <v>0.20072996870793114</v>
      </c>
    </row>
    <row r="113" spans="1:25" x14ac:dyDescent="0.25">
      <c r="A113" s="10"/>
      <c r="D113" s="11" t="s">
        <v>8</v>
      </c>
      <c r="E113" s="12">
        <v>30852000</v>
      </c>
      <c r="F113" s="12">
        <f>SUM(G113:W113)</f>
        <v>0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>
        <f>E113-F113</f>
        <v>30852000</v>
      </c>
      <c r="Y113" s="26">
        <f t="shared" si="34"/>
        <v>0</v>
      </c>
    </row>
    <row r="114" spans="1:25" s="20" customFormat="1" ht="22.35" customHeight="1" x14ac:dyDescent="0.25">
      <c r="A114" s="27"/>
      <c r="B114" s="28"/>
      <c r="C114" s="29"/>
      <c r="D114" s="30" t="s">
        <v>34</v>
      </c>
      <c r="E114" s="31">
        <f>SUM(E111:E113)</f>
        <v>597074000</v>
      </c>
      <c r="F114" s="31">
        <f>SUM(F111:F113)</f>
        <v>113661762.2</v>
      </c>
      <c r="G114" s="31">
        <f>SUM(G111:G113)</f>
        <v>112649262.2</v>
      </c>
      <c r="H114" s="31">
        <f t="shared" ref="H114:V114" si="35">SUM(H111:H113)</f>
        <v>0</v>
      </c>
      <c r="I114" s="31">
        <f t="shared" si="35"/>
        <v>0</v>
      </c>
      <c r="J114" s="31">
        <f t="shared" si="35"/>
        <v>0</v>
      </c>
      <c r="K114" s="31">
        <f t="shared" si="35"/>
        <v>0</v>
      </c>
      <c r="L114" s="31">
        <f t="shared" si="35"/>
        <v>0</v>
      </c>
      <c r="M114" s="31">
        <f t="shared" si="35"/>
        <v>0</v>
      </c>
      <c r="N114" s="31">
        <f t="shared" si="35"/>
        <v>0</v>
      </c>
      <c r="O114" s="31">
        <f t="shared" si="35"/>
        <v>1012500</v>
      </c>
      <c r="P114" s="31">
        <f t="shared" si="35"/>
        <v>0</v>
      </c>
      <c r="Q114" s="31">
        <f t="shared" si="35"/>
        <v>0</v>
      </c>
      <c r="R114" s="31">
        <f t="shared" si="35"/>
        <v>0</v>
      </c>
      <c r="S114" s="31">
        <f t="shared" si="35"/>
        <v>0</v>
      </c>
      <c r="T114" s="31">
        <f t="shared" si="35"/>
        <v>0</v>
      </c>
      <c r="U114" s="31">
        <f t="shared" si="35"/>
        <v>0</v>
      </c>
      <c r="V114" s="31">
        <f t="shared" si="35"/>
        <v>0</v>
      </c>
      <c r="W114" s="31">
        <f>SUM(W111:W113)</f>
        <v>0</v>
      </c>
      <c r="X114" s="31">
        <f>SUM(X111:X113)</f>
        <v>483412237.80000001</v>
      </c>
      <c r="Y114" s="32">
        <f t="shared" si="34"/>
        <v>0.19036461510633523</v>
      </c>
    </row>
    <row r="115" spans="1:25" ht="21" customHeight="1" x14ac:dyDescent="0.25">
      <c r="A115" s="10"/>
      <c r="D115" s="11" t="s">
        <v>35</v>
      </c>
      <c r="E115" s="12">
        <v>606000</v>
      </c>
      <c r="F115" s="12">
        <f>SUM(G115:W115)</f>
        <v>54181.2</v>
      </c>
      <c r="G115" s="12">
        <v>54181.2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>
        <f>E115-F115</f>
        <v>551818.80000000005</v>
      </c>
      <c r="Y115" s="26">
        <f t="shared" si="34"/>
        <v>8.940792079207921E-2</v>
      </c>
    </row>
    <row r="116" spans="1:25" s="20" customFormat="1" ht="20.45" customHeight="1" thickBot="1" x14ac:dyDescent="0.3">
      <c r="A116" s="33"/>
      <c r="B116" s="34"/>
      <c r="C116" s="35"/>
      <c r="D116" s="36" t="s">
        <v>36</v>
      </c>
      <c r="E116" s="37">
        <f>E115+E114</f>
        <v>597680000</v>
      </c>
      <c r="F116" s="37">
        <f>F115+F114</f>
        <v>113715943.40000001</v>
      </c>
      <c r="G116" s="37">
        <f>G115+G114</f>
        <v>112703443.40000001</v>
      </c>
      <c r="H116" s="37">
        <f t="shared" ref="H116:V116" si="36">H115+H114</f>
        <v>0</v>
      </c>
      <c r="I116" s="37">
        <f t="shared" si="36"/>
        <v>0</v>
      </c>
      <c r="J116" s="37">
        <f t="shared" si="36"/>
        <v>0</v>
      </c>
      <c r="K116" s="37">
        <f t="shared" si="36"/>
        <v>0</v>
      </c>
      <c r="L116" s="37">
        <f t="shared" si="36"/>
        <v>0</v>
      </c>
      <c r="M116" s="37">
        <f t="shared" si="36"/>
        <v>0</v>
      </c>
      <c r="N116" s="37">
        <f t="shared" si="36"/>
        <v>0</v>
      </c>
      <c r="O116" s="37">
        <f t="shared" si="36"/>
        <v>1012500</v>
      </c>
      <c r="P116" s="37">
        <f t="shared" si="36"/>
        <v>0</v>
      </c>
      <c r="Q116" s="37">
        <f t="shared" si="36"/>
        <v>0</v>
      </c>
      <c r="R116" s="37">
        <f t="shared" si="36"/>
        <v>0</v>
      </c>
      <c r="S116" s="37">
        <f t="shared" si="36"/>
        <v>0</v>
      </c>
      <c r="T116" s="37">
        <f t="shared" si="36"/>
        <v>0</v>
      </c>
      <c r="U116" s="37">
        <f t="shared" si="36"/>
        <v>0</v>
      </c>
      <c r="V116" s="37">
        <f t="shared" si="36"/>
        <v>0</v>
      </c>
      <c r="W116" s="37">
        <f>W115+W114</f>
        <v>0</v>
      </c>
      <c r="X116" s="37">
        <f>X115+X114</f>
        <v>483964056.60000002</v>
      </c>
      <c r="Y116" s="38">
        <f t="shared" si="34"/>
        <v>0.19026225304510777</v>
      </c>
    </row>
    <row r="117" spans="1:25" ht="16.5" thickTop="1" x14ac:dyDescent="0.25">
      <c r="A117" s="10"/>
      <c r="D117" s="1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3"/>
    </row>
    <row r="118" spans="1:25" x14ac:dyDescent="0.25">
      <c r="A118" s="10"/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3"/>
    </row>
    <row r="119" spans="1:25" x14ac:dyDescent="0.25">
      <c r="A119" s="10"/>
      <c r="B119" s="23" t="s">
        <v>39</v>
      </c>
      <c r="C119" s="24" t="s">
        <v>54</v>
      </c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3"/>
    </row>
    <row r="120" spans="1:25" x14ac:dyDescent="0.25">
      <c r="A120" s="10"/>
      <c r="D120" s="11" t="s">
        <v>32</v>
      </c>
      <c r="E120" s="12">
        <v>10305000</v>
      </c>
      <c r="F120" s="12">
        <f>SUM(G120:W120)</f>
        <v>726599.5</v>
      </c>
      <c r="G120" s="12">
        <v>726599.5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>
        <f>E120-F120</f>
        <v>9578400.5</v>
      </c>
      <c r="Y120" s="26">
        <f t="shared" ref="Y120:Y125" si="37">F120/E120</f>
        <v>7.0509412906356136E-2</v>
      </c>
    </row>
    <row r="121" spans="1:25" x14ac:dyDescent="0.25">
      <c r="A121" s="10"/>
      <c r="D121" s="11" t="s">
        <v>33</v>
      </c>
      <c r="E121" s="12">
        <v>7689000</v>
      </c>
      <c r="F121" s="12">
        <f>SUM(G121:W121)</f>
        <v>375662.36</v>
      </c>
      <c r="G121" s="12">
        <v>375662.36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>
        <f>E121-F121</f>
        <v>7313337.6399999997</v>
      </c>
      <c r="Y121" s="26">
        <f t="shared" si="37"/>
        <v>4.885711535960463E-2</v>
      </c>
    </row>
    <row r="122" spans="1:25" x14ac:dyDescent="0.25">
      <c r="A122" s="10"/>
      <c r="D122" s="11" t="s">
        <v>8</v>
      </c>
      <c r="E122" s="12">
        <f>[1]SMS!G217</f>
        <v>0</v>
      </c>
      <c r="F122" s="12">
        <f>SUM(G122:W122)</f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>
        <f>E122-F122</f>
        <v>0</v>
      </c>
      <c r="Y122" s="25" t="e">
        <f t="shared" si="37"/>
        <v>#DIV/0!</v>
      </c>
    </row>
    <row r="123" spans="1:25" s="20" customFormat="1" ht="22.35" customHeight="1" x14ac:dyDescent="0.25">
      <c r="A123" s="27"/>
      <c r="B123" s="28"/>
      <c r="C123" s="29"/>
      <c r="D123" s="30" t="s">
        <v>34</v>
      </c>
      <c r="E123" s="31">
        <f>SUM(E120:E122)</f>
        <v>17994000</v>
      </c>
      <c r="F123" s="31">
        <f>SUM(F120:F122)</f>
        <v>1102261.8599999999</v>
      </c>
      <c r="G123" s="31">
        <f>SUM(G120:G122)</f>
        <v>1102261.8599999999</v>
      </c>
      <c r="H123" s="31">
        <f t="shared" ref="H123:V123" si="38">SUM(H120:H122)</f>
        <v>0</v>
      </c>
      <c r="I123" s="31">
        <f t="shared" si="38"/>
        <v>0</v>
      </c>
      <c r="J123" s="31">
        <f t="shared" si="38"/>
        <v>0</v>
      </c>
      <c r="K123" s="31">
        <f t="shared" si="38"/>
        <v>0</v>
      </c>
      <c r="L123" s="31">
        <f t="shared" si="38"/>
        <v>0</v>
      </c>
      <c r="M123" s="31">
        <f t="shared" si="38"/>
        <v>0</v>
      </c>
      <c r="N123" s="31">
        <f t="shared" si="38"/>
        <v>0</v>
      </c>
      <c r="O123" s="31">
        <f t="shared" si="38"/>
        <v>0</v>
      </c>
      <c r="P123" s="31">
        <f t="shared" si="38"/>
        <v>0</v>
      </c>
      <c r="Q123" s="31">
        <f t="shared" si="38"/>
        <v>0</v>
      </c>
      <c r="R123" s="31">
        <f t="shared" si="38"/>
        <v>0</v>
      </c>
      <c r="S123" s="31">
        <f t="shared" si="38"/>
        <v>0</v>
      </c>
      <c r="T123" s="31">
        <f t="shared" si="38"/>
        <v>0</v>
      </c>
      <c r="U123" s="31">
        <f t="shared" si="38"/>
        <v>0</v>
      </c>
      <c r="V123" s="31">
        <f t="shared" si="38"/>
        <v>0</v>
      </c>
      <c r="W123" s="31">
        <f>SUM(W120:W122)</f>
        <v>0</v>
      </c>
      <c r="X123" s="31">
        <f>SUM(X120:X122)</f>
        <v>16891738.140000001</v>
      </c>
      <c r="Y123" s="32">
        <f t="shared" si="37"/>
        <v>6.1257189063021002E-2</v>
      </c>
    </row>
    <row r="124" spans="1:25" ht="21" customHeight="1" x14ac:dyDescent="0.25">
      <c r="A124" s="10"/>
      <c r="D124" s="11" t="s">
        <v>35</v>
      </c>
      <c r="E124" s="12">
        <v>929000</v>
      </c>
      <c r="F124" s="12">
        <f>SUM(G124:W124)</f>
        <v>77743.44</v>
      </c>
      <c r="G124" s="12">
        <v>77743.44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>
        <f>E124-F124</f>
        <v>851256.56</v>
      </c>
      <c r="Y124" s="26">
        <f t="shared" si="37"/>
        <v>8.3685080731969869E-2</v>
      </c>
    </row>
    <row r="125" spans="1:25" s="20" customFormat="1" ht="20.45" customHeight="1" thickBot="1" x14ac:dyDescent="0.3">
      <c r="A125" s="33"/>
      <c r="B125" s="34"/>
      <c r="C125" s="35"/>
      <c r="D125" s="36" t="s">
        <v>36</v>
      </c>
      <c r="E125" s="37">
        <f>E124+E123</f>
        <v>18923000</v>
      </c>
      <c r="F125" s="37">
        <f>F124+F123</f>
        <v>1180005.2999999998</v>
      </c>
      <c r="G125" s="37">
        <f>G124+G123</f>
        <v>1180005.2999999998</v>
      </c>
      <c r="H125" s="37">
        <f t="shared" ref="H125:V125" si="39">H124+H123</f>
        <v>0</v>
      </c>
      <c r="I125" s="37">
        <f t="shared" si="39"/>
        <v>0</v>
      </c>
      <c r="J125" s="37">
        <f t="shared" si="39"/>
        <v>0</v>
      </c>
      <c r="K125" s="37">
        <f t="shared" si="39"/>
        <v>0</v>
      </c>
      <c r="L125" s="37">
        <f t="shared" si="39"/>
        <v>0</v>
      </c>
      <c r="M125" s="37">
        <f t="shared" si="39"/>
        <v>0</v>
      </c>
      <c r="N125" s="37">
        <f t="shared" si="39"/>
        <v>0</v>
      </c>
      <c r="O125" s="37">
        <f t="shared" si="39"/>
        <v>0</v>
      </c>
      <c r="P125" s="37">
        <f t="shared" si="39"/>
        <v>0</v>
      </c>
      <c r="Q125" s="37">
        <f t="shared" si="39"/>
        <v>0</v>
      </c>
      <c r="R125" s="37">
        <f t="shared" si="39"/>
        <v>0</v>
      </c>
      <c r="S125" s="37">
        <f t="shared" si="39"/>
        <v>0</v>
      </c>
      <c r="T125" s="37">
        <f t="shared" si="39"/>
        <v>0</v>
      </c>
      <c r="U125" s="37">
        <f t="shared" si="39"/>
        <v>0</v>
      </c>
      <c r="V125" s="37">
        <f t="shared" si="39"/>
        <v>0</v>
      </c>
      <c r="W125" s="37">
        <f>W124+W123</f>
        <v>0</v>
      </c>
      <c r="X125" s="37">
        <f>X124+X123</f>
        <v>17742994.699999999</v>
      </c>
      <c r="Y125" s="38">
        <f t="shared" si="37"/>
        <v>6.235825714738677E-2</v>
      </c>
    </row>
    <row r="126" spans="1:25" ht="16.5" thickTop="1" x14ac:dyDescent="0.25">
      <c r="A126" s="10"/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3"/>
    </row>
    <row r="127" spans="1:25" x14ac:dyDescent="0.25">
      <c r="A127" s="10"/>
      <c r="D127" s="1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3"/>
    </row>
    <row r="128" spans="1:25" x14ac:dyDescent="0.25">
      <c r="A128" s="10"/>
      <c r="B128" s="23" t="s">
        <v>41</v>
      </c>
      <c r="C128" s="24" t="s">
        <v>55</v>
      </c>
      <c r="D128" s="11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3"/>
    </row>
    <row r="129" spans="1:25" x14ac:dyDescent="0.25">
      <c r="A129" s="10"/>
      <c r="D129" s="11" t="s">
        <v>32</v>
      </c>
      <c r="E129" s="12">
        <v>22489000</v>
      </c>
      <c r="F129" s="12">
        <f>SUM(G129:W129)</f>
        <v>1487652.41</v>
      </c>
      <c r="G129" s="12">
        <v>1487652.41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>
        <f>E129-F129</f>
        <v>21001347.59</v>
      </c>
      <c r="Y129" s="26">
        <f t="shared" ref="Y129:Y134" si="40">F129/E129</f>
        <v>6.6150224998888341E-2</v>
      </c>
    </row>
    <row r="130" spans="1:25" x14ac:dyDescent="0.25">
      <c r="A130" s="10"/>
      <c r="D130" s="11" t="s">
        <v>33</v>
      </c>
      <c r="E130" s="12">
        <v>47937000</v>
      </c>
      <c r="F130" s="12">
        <f>SUM(G130:W130)</f>
        <v>165588.85</v>
      </c>
      <c r="G130" s="12">
        <v>165588.85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>
        <f>E130-F130</f>
        <v>47771411.149999999</v>
      </c>
      <c r="Y130" s="26">
        <f t="shared" si="40"/>
        <v>3.454301479024553E-3</v>
      </c>
    </row>
    <row r="131" spans="1:25" x14ac:dyDescent="0.25">
      <c r="A131" s="10"/>
      <c r="D131" s="11" t="s">
        <v>8</v>
      </c>
      <c r="E131" s="12">
        <f>[1]SocTech!G217</f>
        <v>0</v>
      </c>
      <c r="F131" s="12">
        <f>SUM(G131:W131)</f>
        <v>0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>
        <f>E131-F131</f>
        <v>0</v>
      </c>
      <c r="Y131" s="25" t="e">
        <f t="shared" si="40"/>
        <v>#DIV/0!</v>
      </c>
    </row>
    <row r="132" spans="1:25" s="20" customFormat="1" ht="22.35" customHeight="1" x14ac:dyDescent="0.25">
      <c r="A132" s="27"/>
      <c r="B132" s="28"/>
      <c r="C132" s="29"/>
      <c r="D132" s="30" t="s">
        <v>34</v>
      </c>
      <c r="E132" s="31">
        <f>SUM(E129:E131)</f>
        <v>70426000</v>
      </c>
      <c r="F132" s="31">
        <f>SUM(F129:F131)</f>
        <v>1653241.26</v>
      </c>
      <c r="G132" s="31">
        <f>SUM(G129:G131)</f>
        <v>1653241.26</v>
      </c>
      <c r="H132" s="31">
        <f t="shared" ref="H132:V132" si="41">SUM(H129:H131)</f>
        <v>0</v>
      </c>
      <c r="I132" s="31">
        <f t="shared" si="41"/>
        <v>0</v>
      </c>
      <c r="J132" s="31">
        <f t="shared" si="41"/>
        <v>0</v>
      </c>
      <c r="K132" s="31">
        <f t="shared" si="41"/>
        <v>0</v>
      </c>
      <c r="L132" s="31">
        <f t="shared" si="41"/>
        <v>0</v>
      </c>
      <c r="M132" s="31">
        <f t="shared" si="41"/>
        <v>0</v>
      </c>
      <c r="N132" s="31">
        <f t="shared" si="41"/>
        <v>0</v>
      </c>
      <c r="O132" s="31">
        <f t="shared" si="41"/>
        <v>0</v>
      </c>
      <c r="P132" s="31">
        <f t="shared" si="41"/>
        <v>0</v>
      </c>
      <c r="Q132" s="31">
        <f t="shared" si="41"/>
        <v>0</v>
      </c>
      <c r="R132" s="31">
        <f t="shared" si="41"/>
        <v>0</v>
      </c>
      <c r="S132" s="31">
        <f t="shared" si="41"/>
        <v>0</v>
      </c>
      <c r="T132" s="31">
        <f t="shared" si="41"/>
        <v>0</v>
      </c>
      <c r="U132" s="31">
        <f t="shared" si="41"/>
        <v>0</v>
      </c>
      <c r="V132" s="31">
        <f t="shared" si="41"/>
        <v>0</v>
      </c>
      <c r="W132" s="31">
        <f>SUM(W129:W131)</f>
        <v>0</v>
      </c>
      <c r="X132" s="31">
        <f>SUM(X129:X131)</f>
        <v>68772758.739999995</v>
      </c>
      <c r="Y132" s="32">
        <f t="shared" si="40"/>
        <v>2.3474870928350326E-2</v>
      </c>
    </row>
    <row r="133" spans="1:25" ht="21" customHeight="1" x14ac:dyDescent="0.25">
      <c r="A133" s="10"/>
      <c r="D133" s="11" t="s">
        <v>35</v>
      </c>
      <c r="E133" s="12">
        <v>1822000</v>
      </c>
      <c r="F133" s="12">
        <f>SUM(G133:W133)</f>
        <v>161330.4</v>
      </c>
      <c r="G133" s="12">
        <v>161330.4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>
        <f>E133-F133</f>
        <v>1660669.6</v>
      </c>
      <c r="Y133" s="26">
        <f t="shared" si="40"/>
        <v>8.8545773874862788E-2</v>
      </c>
    </row>
    <row r="134" spans="1:25" s="20" customFormat="1" ht="20.45" customHeight="1" thickBot="1" x14ac:dyDescent="0.3">
      <c r="A134" s="33"/>
      <c r="B134" s="34"/>
      <c r="C134" s="35"/>
      <c r="D134" s="36" t="s">
        <v>36</v>
      </c>
      <c r="E134" s="37">
        <f>E133+E132</f>
        <v>72248000</v>
      </c>
      <c r="F134" s="37">
        <f>F133+F132</f>
        <v>1814571.66</v>
      </c>
      <c r="G134" s="37">
        <f>G133+G132</f>
        <v>1814571.66</v>
      </c>
      <c r="H134" s="37">
        <f t="shared" ref="H134:V134" si="42">H133+H132</f>
        <v>0</v>
      </c>
      <c r="I134" s="37">
        <f t="shared" si="42"/>
        <v>0</v>
      </c>
      <c r="J134" s="37">
        <f t="shared" si="42"/>
        <v>0</v>
      </c>
      <c r="K134" s="37">
        <f t="shared" si="42"/>
        <v>0</v>
      </c>
      <c r="L134" s="37">
        <f t="shared" si="42"/>
        <v>0</v>
      </c>
      <c r="M134" s="37">
        <f t="shared" si="42"/>
        <v>0</v>
      </c>
      <c r="N134" s="37">
        <f t="shared" si="42"/>
        <v>0</v>
      </c>
      <c r="O134" s="37">
        <f t="shared" si="42"/>
        <v>0</v>
      </c>
      <c r="P134" s="37">
        <f t="shared" si="42"/>
        <v>0</v>
      </c>
      <c r="Q134" s="37">
        <f t="shared" si="42"/>
        <v>0</v>
      </c>
      <c r="R134" s="37">
        <f t="shared" si="42"/>
        <v>0</v>
      </c>
      <c r="S134" s="37">
        <f t="shared" si="42"/>
        <v>0</v>
      </c>
      <c r="T134" s="37">
        <f t="shared" si="42"/>
        <v>0</v>
      </c>
      <c r="U134" s="37">
        <f t="shared" si="42"/>
        <v>0</v>
      </c>
      <c r="V134" s="37">
        <f t="shared" si="42"/>
        <v>0</v>
      </c>
      <c r="W134" s="37">
        <f>W133+W132</f>
        <v>0</v>
      </c>
      <c r="X134" s="37">
        <f>X133+X132</f>
        <v>70433428.339999989</v>
      </c>
      <c r="Y134" s="38">
        <f t="shared" si="40"/>
        <v>2.5115873934226551E-2</v>
      </c>
    </row>
    <row r="135" spans="1:25" ht="16.5" thickTop="1" x14ac:dyDescent="0.25">
      <c r="A135" s="10"/>
      <c r="D135" s="11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3"/>
    </row>
    <row r="136" spans="1:25" x14ac:dyDescent="0.25">
      <c r="A136" s="10"/>
      <c r="C136" s="24"/>
      <c r="D136" s="1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3"/>
    </row>
    <row r="137" spans="1:25" x14ac:dyDescent="0.25">
      <c r="A137" s="10"/>
      <c r="B137" s="23" t="s">
        <v>43</v>
      </c>
      <c r="C137" s="24" t="s">
        <v>56</v>
      </c>
      <c r="D137" s="1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3"/>
    </row>
    <row r="138" spans="1:25" x14ac:dyDescent="0.25">
      <c r="A138" s="10"/>
      <c r="D138" s="11" t="s">
        <v>32</v>
      </c>
      <c r="E138" s="12">
        <v>29581000</v>
      </c>
      <c r="F138" s="12">
        <f>SUM(G138:W138)</f>
        <v>2042753.5</v>
      </c>
      <c r="G138" s="12">
        <v>2042753.5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>
        <f>E138-F138</f>
        <v>27538246.5</v>
      </c>
      <c r="Y138" s="26">
        <f t="shared" ref="Y138:Y143" si="43">F138/E138</f>
        <v>6.9056269226868597E-2</v>
      </c>
    </row>
    <row r="139" spans="1:25" x14ac:dyDescent="0.25">
      <c r="A139" s="10"/>
      <c r="D139" s="11" t="s">
        <v>33</v>
      </c>
      <c r="E139" s="12">
        <v>25926000</v>
      </c>
      <c r="F139" s="12">
        <f>SUM(G139:W139)</f>
        <v>92767.39</v>
      </c>
      <c r="G139" s="12">
        <v>92767.39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>
        <f>E139-F139</f>
        <v>25833232.609999999</v>
      </c>
      <c r="Y139" s="26">
        <f t="shared" si="43"/>
        <v>3.5781605338270463E-3</v>
      </c>
    </row>
    <row r="140" spans="1:25" x14ac:dyDescent="0.25">
      <c r="A140" s="10"/>
      <c r="D140" s="11" t="s">
        <v>8</v>
      </c>
      <c r="E140" s="12">
        <f>[1]PDPB!G217</f>
        <v>0</v>
      </c>
      <c r="F140" s="12">
        <f>SUM(G140:W140)</f>
        <v>0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>
        <f>E140-F140</f>
        <v>0</v>
      </c>
      <c r="Y140" s="25" t="e">
        <f t="shared" si="43"/>
        <v>#DIV/0!</v>
      </c>
    </row>
    <row r="141" spans="1:25" s="20" customFormat="1" ht="22.35" customHeight="1" x14ac:dyDescent="0.25">
      <c r="A141" s="27"/>
      <c r="B141" s="28"/>
      <c r="C141" s="29"/>
      <c r="D141" s="30" t="s">
        <v>34</v>
      </c>
      <c r="E141" s="31">
        <f>SUM(E138:E140)</f>
        <v>55507000</v>
      </c>
      <c r="F141" s="31">
        <f>SUM(F138:F140)</f>
        <v>2135520.89</v>
      </c>
      <c r="G141" s="31">
        <f>SUM(G138:G140)</f>
        <v>2135520.89</v>
      </c>
      <c r="H141" s="31">
        <f t="shared" ref="H141:V141" si="44">SUM(H138:H140)</f>
        <v>0</v>
      </c>
      <c r="I141" s="31">
        <f t="shared" si="44"/>
        <v>0</v>
      </c>
      <c r="J141" s="31">
        <f t="shared" si="44"/>
        <v>0</v>
      </c>
      <c r="K141" s="31">
        <f t="shared" si="44"/>
        <v>0</v>
      </c>
      <c r="L141" s="31">
        <f t="shared" si="44"/>
        <v>0</v>
      </c>
      <c r="M141" s="31">
        <f t="shared" si="44"/>
        <v>0</v>
      </c>
      <c r="N141" s="31">
        <f t="shared" si="44"/>
        <v>0</v>
      </c>
      <c r="O141" s="31">
        <f t="shared" si="44"/>
        <v>0</v>
      </c>
      <c r="P141" s="31">
        <f t="shared" si="44"/>
        <v>0</v>
      </c>
      <c r="Q141" s="31">
        <f t="shared" si="44"/>
        <v>0</v>
      </c>
      <c r="R141" s="31">
        <f t="shared" si="44"/>
        <v>0</v>
      </c>
      <c r="S141" s="31">
        <f t="shared" si="44"/>
        <v>0</v>
      </c>
      <c r="T141" s="31">
        <f t="shared" si="44"/>
        <v>0</v>
      </c>
      <c r="U141" s="31">
        <f t="shared" si="44"/>
        <v>0</v>
      </c>
      <c r="V141" s="31">
        <f t="shared" si="44"/>
        <v>0</v>
      </c>
      <c r="W141" s="31">
        <f>SUM(W138:W140)</f>
        <v>0</v>
      </c>
      <c r="X141" s="31">
        <f>SUM(X138:X140)</f>
        <v>53371479.109999999</v>
      </c>
      <c r="Y141" s="32">
        <f t="shared" si="43"/>
        <v>3.8473001423243919E-2</v>
      </c>
    </row>
    <row r="142" spans="1:25" ht="21" customHeight="1" x14ac:dyDescent="0.25">
      <c r="A142" s="10"/>
      <c r="D142" s="11" t="s">
        <v>35</v>
      </c>
      <c r="E142" s="12">
        <v>2644000</v>
      </c>
      <c r="F142" s="12">
        <f>SUM(G142:W142)</f>
        <v>225760.92</v>
      </c>
      <c r="G142" s="12">
        <v>225760.92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>
        <f>E142-F142</f>
        <v>2418239.08</v>
      </c>
      <c r="Y142" s="26">
        <f t="shared" si="43"/>
        <v>8.5386127080181548E-2</v>
      </c>
    </row>
    <row r="143" spans="1:25" s="20" customFormat="1" ht="20.45" customHeight="1" thickBot="1" x14ac:dyDescent="0.3">
      <c r="A143" s="33"/>
      <c r="B143" s="34"/>
      <c r="C143" s="35"/>
      <c r="D143" s="36" t="s">
        <v>36</v>
      </c>
      <c r="E143" s="37">
        <f>E142+E141</f>
        <v>58151000</v>
      </c>
      <c r="F143" s="37">
        <f>F142+F141</f>
        <v>2361281.81</v>
      </c>
      <c r="G143" s="37">
        <f>G142+G141</f>
        <v>2361281.81</v>
      </c>
      <c r="H143" s="37">
        <f t="shared" ref="H143:V143" si="45">H142+H141</f>
        <v>0</v>
      </c>
      <c r="I143" s="37">
        <f t="shared" si="45"/>
        <v>0</v>
      </c>
      <c r="J143" s="37">
        <f t="shared" si="45"/>
        <v>0</v>
      </c>
      <c r="K143" s="37">
        <f t="shared" si="45"/>
        <v>0</v>
      </c>
      <c r="L143" s="37">
        <f t="shared" si="45"/>
        <v>0</v>
      </c>
      <c r="M143" s="37">
        <f t="shared" si="45"/>
        <v>0</v>
      </c>
      <c r="N143" s="37">
        <f t="shared" si="45"/>
        <v>0</v>
      </c>
      <c r="O143" s="37">
        <f t="shared" si="45"/>
        <v>0</v>
      </c>
      <c r="P143" s="37">
        <f t="shared" si="45"/>
        <v>0</v>
      </c>
      <c r="Q143" s="37">
        <f t="shared" si="45"/>
        <v>0</v>
      </c>
      <c r="R143" s="37">
        <f t="shared" si="45"/>
        <v>0</v>
      </c>
      <c r="S143" s="37">
        <f t="shared" si="45"/>
        <v>0</v>
      </c>
      <c r="T143" s="37">
        <f t="shared" si="45"/>
        <v>0</v>
      </c>
      <c r="U143" s="37">
        <f t="shared" si="45"/>
        <v>0</v>
      </c>
      <c r="V143" s="37">
        <f t="shared" si="45"/>
        <v>0</v>
      </c>
      <c r="W143" s="37">
        <f>W142+W141</f>
        <v>0</v>
      </c>
      <c r="X143" s="37">
        <f>X142+X141</f>
        <v>55789718.189999998</v>
      </c>
      <c r="Y143" s="38">
        <f t="shared" si="43"/>
        <v>4.0606039620986745E-2</v>
      </c>
    </row>
    <row r="144" spans="1:25" ht="16.5" thickTop="1" x14ac:dyDescent="0.25">
      <c r="A144" s="10"/>
      <c r="D144" s="11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3"/>
    </row>
    <row r="145" spans="1:25" x14ac:dyDescent="0.25">
      <c r="A145" s="10"/>
      <c r="D145" s="11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3"/>
    </row>
    <row r="146" spans="1:25" x14ac:dyDescent="0.25">
      <c r="A146" s="10"/>
      <c r="B146" s="23" t="s">
        <v>45</v>
      </c>
      <c r="C146" s="24" t="s">
        <v>57</v>
      </c>
      <c r="D146" s="1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3"/>
    </row>
    <row r="147" spans="1:25" x14ac:dyDescent="0.25">
      <c r="A147" s="10"/>
      <c r="D147" s="11" t="s">
        <v>32</v>
      </c>
      <c r="E147" s="12">
        <v>27515000</v>
      </c>
      <c r="F147" s="12">
        <f>SUM(G147:W147)</f>
        <v>163565.6</v>
      </c>
      <c r="G147" s="12">
        <v>163565.6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>
        <f>E147-F147</f>
        <v>27351434.399999999</v>
      </c>
      <c r="Y147" s="26">
        <f t="shared" ref="Y147:Y152" si="46">F147/E147</f>
        <v>5.9445974922769399E-3</v>
      </c>
    </row>
    <row r="148" spans="1:25" x14ac:dyDescent="0.25">
      <c r="A148" s="10"/>
      <c r="D148" s="11" t="s">
        <v>33</v>
      </c>
      <c r="E148" s="12">
        <v>41843000</v>
      </c>
      <c r="F148" s="12">
        <f>SUM(G148:W148)</f>
        <v>2021.11</v>
      </c>
      <c r="G148" s="12">
        <v>2021.11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>
        <f>E148-F148</f>
        <v>41840978.890000001</v>
      </c>
      <c r="Y148" s="26">
        <f t="shared" si="46"/>
        <v>4.8302224983868266E-5</v>
      </c>
    </row>
    <row r="149" spans="1:25" x14ac:dyDescent="0.25">
      <c r="A149" s="10"/>
      <c r="D149" s="11" t="s">
        <v>8</v>
      </c>
      <c r="E149" s="12">
        <f>[1]NHTS!G640</f>
        <v>0</v>
      </c>
      <c r="F149" s="12">
        <f>SUM(G149:W149)</f>
        <v>0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>
        <f>E149-F149</f>
        <v>0</v>
      </c>
      <c r="Y149" s="25" t="e">
        <f t="shared" si="46"/>
        <v>#DIV/0!</v>
      </c>
    </row>
    <row r="150" spans="1:25" s="20" customFormat="1" ht="22.35" customHeight="1" x14ac:dyDescent="0.25">
      <c r="A150" s="27"/>
      <c r="B150" s="28"/>
      <c r="C150" s="29"/>
      <c r="D150" s="30" t="s">
        <v>34</v>
      </c>
      <c r="E150" s="31">
        <f>SUM(E147:E149)</f>
        <v>69358000</v>
      </c>
      <c r="F150" s="31">
        <f>SUM(F147:F149)</f>
        <v>165586.71</v>
      </c>
      <c r="G150" s="31">
        <f>SUM(G147:G149)</f>
        <v>165586.71</v>
      </c>
      <c r="H150" s="31">
        <f t="shared" ref="H150:V150" si="47">SUM(H147:H149)</f>
        <v>0</v>
      </c>
      <c r="I150" s="31">
        <f t="shared" si="47"/>
        <v>0</v>
      </c>
      <c r="J150" s="31">
        <f t="shared" si="47"/>
        <v>0</v>
      </c>
      <c r="K150" s="31">
        <f t="shared" si="47"/>
        <v>0</v>
      </c>
      <c r="L150" s="31">
        <f t="shared" si="47"/>
        <v>0</v>
      </c>
      <c r="M150" s="31">
        <f t="shared" si="47"/>
        <v>0</v>
      </c>
      <c r="N150" s="31">
        <f t="shared" si="47"/>
        <v>0</v>
      </c>
      <c r="O150" s="31">
        <f t="shared" si="47"/>
        <v>0</v>
      </c>
      <c r="P150" s="31">
        <f t="shared" si="47"/>
        <v>0</v>
      </c>
      <c r="Q150" s="31">
        <f t="shared" si="47"/>
        <v>0</v>
      </c>
      <c r="R150" s="31">
        <f t="shared" si="47"/>
        <v>0</v>
      </c>
      <c r="S150" s="31">
        <f t="shared" si="47"/>
        <v>0</v>
      </c>
      <c r="T150" s="31">
        <f t="shared" si="47"/>
        <v>0</v>
      </c>
      <c r="U150" s="31">
        <f t="shared" si="47"/>
        <v>0</v>
      </c>
      <c r="V150" s="31">
        <f t="shared" si="47"/>
        <v>0</v>
      </c>
      <c r="W150" s="31">
        <f>SUM(W147:W149)</f>
        <v>0</v>
      </c>
      <c r="X150" s="31">
        <f>SUM(X147:X149)</f>
        <v>69192413.289999992</v>
      </c>
      <c r="Y150" s="32">
        <f t="shared" si="46"/>
        <v>2.3874204850197526E-3</v>
      </c>
    </row>
    <row r="151" spans="1:25" ht="21" customHeight="1" x14ac:dyDescent="0.25">
      <c r="A151" s="10"/>
      <c r="D151" s="11" t="s">
        <v>35</v>
      </c>
      <c r="E151" s="12">
        <f>[1]NHTS!G644</f>
        <v>0</v>
      </c>
      <c r="F151" s="12">
        <f>SUM(G151:W151)</f>
        <v>0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>
        <f>E151-F151</f>
        <v>0</v>
      </c>
      <c r="Y151" s="25" t="e">
        <f t="shared" si="46"/>
        <v>#DIV/0!</v>
      </c>
    </row>
    <row r="152" spans="1:25" s="20" customFormat="1" ht="20.45" customHeight="1" thickBot="1" x14ac:dyDescent="0.3">
      <c r="A152" s="33"/>
      <c r="B152" s="34"/>
      <c r="C152" s="35"/>
      <c r="D152" s="36" t="s">
        <v>36</v>
      </c>
      <c r="E152" s="37">
        <f>E151+E150</f>
        <v>69358000</v>
      </c>
      <c r="F152" s="37">
        <f>F151+F150</f>
        <v>165586.71</v>
      </c>
      <c r="G152" s="37">
        <f>G151+G150</f>
        <v>165586.71</v>
      </c>
      <c r="H152" s="37">
        <f t="shared" ref="H152:V152" si="48">H151+H150</f>
        <v>0</v>
      </c>
      <c r="I152" s="37">
        <f t="shared" si="48"/>
        <v>0</v>
      </c>
      <c r="J152" s="37">
        <f t="shared" si="48"/>
        <v>0</v>
      </c>
      <c r="K152" s="37">
        <f t="shared" si="48"/>
        <v>0</v>
      </c>
      <c r="L152" s="37">
        <f t="shared" si="48"/>
        <v>0</v>
      </c>
      <c r="M152" s="37">
        <f t="shared" si="48"/>
        <v>0</v>
      </c>
      <c r="N152" s="37">
        <f t="shared" si="48"/>
        <v>0</v>
      </c>
      <c r="O152" s="37">
        <f t="shared" si="48"/>
        <v>0</v>
      </c>
      <c r="P152" s="37">
        <f t="shared" si="48"/>
        <v>0</v>
      </c>
      <c r="Q152" s="37">
        <f t="shared" si="48"/>
        <v>0</v>
      </c>
      <c r="R152" s="37">
        <f t="shared" si="48"/>
        <v>0</v>
      </c>
      <c r="S152" s="37">
        <f t="shared" si="48"/>
        <v>0</v>
      </c>
      <c r="T152" s="37">
        <f t="shared" si="48"/>
        <v>0</v>
      </c>
      <c r="U152" s="37">
        <f t="shared" si="48"/>
        <v>0</v>
      </c>
      <c r="V152" s="37">
        <f t="shared" si="48"/>
        <v>0</v>
      </c>
      <c r="W152" s="37">
        <f>W151+W150</f>
        <v>0</v>
      </c>
      <c r="X152" s="37">
        <f>X151+X150</f>
        <v>69192413.289999992</v>
      </c>
      <c r="Y152" s="38">
        <f t="shared" si="46"/>
        <v>2.3874204850197526E-3</v>
      </c>
    </row>
    <row r="153" spans="1:25" ht="16.5" thickTop="1" x14ac:dyDescent="0.25">
      <c r="A153" s="10"/>
      <c r="D153" s="1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3"/>
    </row>
    <row r="154" spans="1:25" x14ac:dyDescent="0.25">
      <c r="A154" s="10"/>
      <c r="D154" s="1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3"/>
    </row>
    <row r="155" spans="1:25" x14ac:dyDescent="0.25">
      <c r="A155" s="10"/>
      <c r="B155" s="23" t="s">
        <v>47</v>
      </c>
      <c r="C155" s="24" t="s">
        <v>58</v>
      </c>
      <c r="D155" s="11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3"/>
    </row>
    <row r="156" spans="1:25" x14ac:dyDescent="0.25">
      <c r="A156" s="10"/>
      <c r="D156" s="11" t="s">
        <v>32</v>
      </c>
      <c r="E156" s="12">
        <v>3992202000</v>
      </c>
      <c r="F156" s="12">
        <f>SUM(G156:W156)</f>
        <v>224716581.78999999</v>
      </c>
      <c r="G156" s="12">
        <v>9792427.8300000001</v>
      </c>
      <c r="H156" s="12">
        <v>12890664.800000001</v>
      </c>
      <c r="I156" s="12">
        <v>11371396.140000001</v>
      </c>
      <c r="J156" s="12">
        <v>6797986.6399999997</v>
      </c>
      <c r="K156" s="12">
        <v>5631968.3099999996</v>
      </c>
      <c r="L156" s="12">
        <v>16654471.75</v>
      </c>
      <c r="M156" s="12">
        <v>13804151.310000001</v>
      </c>
      <c r="N156" s="12">
        <v>12394644.369999999</v>
      </c>
      <c r="O156" s="12">
        <v>24447826.079999998</v>
      </c>
      <c r="P156" s="12">
        <v>20852968.640000001</v>
      </c>
      <c r="Q156" s="12">
        <v>10170291.390000001</v>
      </c>
      <c r="R156" s="12">
        <v>16882480.57</v>
      </c>
      <c r="S156" s="12">
        <v>19165737.489999998</v>
      </c>
      <c r="T156" s="12">
        <v>17448419.199999999</v>
      </c>
      <c r="U156" s="12">
        <v>15823790.08</v>
      </c>
      <c r="V156" s="12"/>
      <c r="W156" s="12">
        <v>10587357.189999999</v>
      </c>
      <c r="X156" s="12">
        <f>E156-F156</f>
        <v>3767485418.21</v>
      </c>
      <c r="Y156" s="26">
        <f t="shared" ref="Y156:Y162" si="49">F156/E156</f>
        <v>5.628888062026921E-2</v>
      </c>
    </row>
    <row r="157" spans="1:25" x14ac:dyDescent="0.25">
      <c r="A157" s="10"/>
      <c r="D157" s="11" t="s">
        <v>33</v>
      </c>
      <c r="E157" s="12">
        <v>84634369000</v>
      </c>
      <c r="F157" s="12">
        <f>SUM(G157:W157)</f>
        <v>81667598.74000001</v>
      </c>
      <c r="G157" s="12">
        <v>12349600.66</v>
      </c>
      <c r="H157" s="12">
        <v>5273994.22</v>
      </c>
      <c r="I157" s="12">
        <v>4981157.9400000004</v>
      </c>
      <c r="J157" s="12">
        <v>1359912.87</v>
      </c>
      <c r="K157" s="12">
        <v>2489407.19</v>
      </c>
      <c r="L157" s="12">
        <v>145744.17000000001</v>
      </c>
      <c r="M157" s="12">
        <v>1760682.15</v>
      </c>
      <c r="N157" s="12">
        <v>6529480.1500000004</v>
      </c>
      <c r="O157" s="12">
        <v>3921546.72</v>
      </c>
      <c r="P157" s="12">
        <v>4490114.6100000003</v>
      </c>
      <c r="Q157" s="12">
        <v>1495838.16</v>
      </c>
      <c r="R157" s="12">
        <v>1539235.4</v>
      </c>
      <c r="S157" s="12"/>
      <c r="T157" s="12"/>
      <c r="U157" s="12">
        <v>32803493.82</v>
      </c>
      <c r="V157" s="12"/>
      <c r="W157" s="12">
        <v>2527390.6800000002</v>
      </c>
      <c r="X157" s="12">
        <f>E157-F157</f>
        <v>84552701401.259995</v>
      </c>
      <c r="Y157" s="26">
        <f t="shared" si="49"/>
        <v>9.6494603439413614E-4</v>
      </c>
    </row>
    <row r="158" spans="1:25" x14ac:dyDescent="0.25">
      <c r="A158" s="10"/>
      <c r="D158" s="11" t="s">
        <v>59</v>
      </c>
      <c r="E158" s="12">
        <v>781732000</v>
      </c>
      <c r="F158" s="12">
        <f>SUM(G158:W158)</f>
        <v>0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>
        <f>E158-F158</f>
        <v>781732000</v>
      </c>
      <c r="Y158" s="26">
        <f t="shared" si="49"/>
        <v>0</v>
      </c>
    </row>
    <row r="159" spans="1:25" x14ac:dyDescent="0.25">
      <c r="A159" s="10"/>
      <c r="D159" s="11" t="s">
        <v>8</v>
      </c>
      <c r="E159" s="12"/>
      <c r="F159" s="57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>
        <f>E159-F159</f>
        <v>0</v>
      </c>
      <c r="Y159" s="25" t="e">
        <f t="shared" si="49"/>
        <v>#DIV/0!</v>
      </c>
    </row>
    <row r="160" spans="1:25" s="20" customFormat="1" ht="22.35" customHeight="1" x14ac:dyDescent="0.25">
      <c r="A160" s="27"/>
      <c r="B160" s="28"/>
      <c r="C160" s="29"/>
      <c r="D160" s="30" t="s">
        <v>34</v>
      </c>
      <c r="E160" s="31">
        <f>SUM(E156:E159)</f>
        <v>89408303000</v>
      </c>
      <c r="F160" s="12">
        <f>SUM(G160:W160)</f>
        <v>306384180.52999997</v>
      </c>
      <c r="G160" s="31">
        <f>SUM(G156:G159)</f>
        <v>22142028.490000002</v>
      </c>
      <c r="H160" s="31">
        <f t="shared" ref="H160:V160" si="50">SUM(H156:H159)</f>
        <v>18164659.02</v>
      </c>
      <c r="I160" s="31">
        <f t="shared" si="50"/>
        <v>16352554.080000002</v>
      </c>
      <c r="J160" s="31">
        <f t="shared" si="50"/>
        <v>8157899.5099999998</v>
      </c>
      <c r="K160" s="31">
        <f t="shared" si="50"/>
        <v>8121375.5</v>
      </c>
      <c r="L160" s="31">
        <f t="shared" si="50"/>
        <v>16800215.920000002</v>
      </c>
      <c r="M160" s="31">
        <f t="shared" si="50"/>
        <v>15564833.460000001</v>
      </c>
      <c r="N160" s="31">
        <f t="shared" si="50"/>
        <v>18924124.52</v>
      </c>
      <c r="O160" s="31">
        <f t="shared" si="50"/>
        <v>28369372.799999997</v>
      </c>
      <c r="P160" s="31">
        <f t="shared" si="50"/>
        <v>25343083.25</v>
      </c>
      <c r="Q160" s="31">
        <f t="shared" si="50"/>
        <v>11666129.550000001</v>
      </c>
      <c r="R160" s="31">
        <f t="shared" si="50"/>
        <v>18421715.969999999</v>
      </c>
      <c r="S160" s="31">
        <f t="shared" si="50"/>
        <v>19165737.489999998</v>
      </c>
      <c r="T160" s="31">
        <f t="shared" si="50"/>
        <v>17448419.199999999</v>
      </c>
      <c r="U160" s="31">
        <f t="shared" si="50"/>
        <v>48627283.899999999</v>
      </c>
      <c r="V160" s="31">
        <f t="shared" si="50"/>
        <v>0</v>
      </c>
      <c r="W160" s="31">
        <f>SUM(W156:W159)</f>
        <v>13114747.869999999</v>
      </c>
      <c r="X160" s="31">
        <f>SUM(X156:X159)</f>
        <v>89101918819.470001</v>
      </c>
      <c r="Y160" s="32">
        <f t="shared" si="49"/>
        <v>3.4267978504188808E-3</v>
      </c>
    </row>
    <row r="161" spans="1:25" ht="21" customHeight="1" thickBot="1" x14ac:dyDescent="0.3">
      <c r="A161" s="10"/>
      <c r="D161" s="11" t="s">
        <v>35</v>
      </c>
      <c r="E161" s="12">
        <f>[1]Pantawid!G221</f>
        <v>0</v>
      </c>
      <c r="F161" s="37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>
        <f>E161-F161</f>
        <v>0</v>
      </c>
      <c r="Y161" s="25" t="e">
        <f t="shared" si="49"/>
        <v>#DIV/0!</v>
      </c>
    </row>
    <row r="162" spans="1:25" s="20" customFormat="1" ht="20.45" customHeight="1" thickTop="1" thickBot="1" x14ac:dyDescent="0.3">
      <c r="A162" s="33"/>
      <c r="B162" s="34"/>
      <c r="C162" s="35"/>
      <c r="D162" s="36" t="s">
        <v>36</v>
      </c>
      <c r="E162" s="37">
        <f>E161+E160</f>
        <v>89408303000</v>
      </c>
      <c r="F162" s="37">
        <f>F161+F160</f>
        <v>306384180.52999997</v>
      </c>
      <c r="G162" s="37">
        <f>G161+G160</f>
        <v>22142028.490000002</v>
      </c>
      <c r="H162" s="37">
        <f t="shared" ref="H162:V162" si="51">H161+H160</f>
        <v>18164659.02</v>
      </c>
      <c r="I162" s="37">
        <f t="shared" si="51"/>
        <v>16352554.080000002</v>
      </c>
      <c r="J162" s="37">
        <f t="shared" si="51"/>
        <v>8157899.5099999998</v>
      </c>
      <c r="K162" s="37">
        <f t="shared" si="51"/>
        <v>8121375.5</v>
      </c>
      <c r="L162" s="37">
        <f t="shared" si="51"/>
        <v>16800215.920000002</v>
      </c>
      <c r="M162" s="37">
        <f t="shared" si="51"/>
        <v>15564833.460000001</v>
      </c>
      <c r="N162" s="37">
        <f t="shared" si="51"/>
        <v>18924124.52</v>
      </c>
      <c r="O162" s="37">
        <f t="shared" si="51"/>
        <v>28369372.799999997</v>
      </c>
      <c r="P162" s="37">
        <f t="shared" si="51"/>
        <v>25343083.25</v>
      </c>
      <c r="Q162" s="37">
        <f t="shared" si="51"/>
        <v>11666129.550000001</v>
      </c>
      <c r="R162" s="37">
        <f t="shared" si="51"/>
        <v>18421715.969999999</v>
      </c>
      <c r="S162" s="37">
        <f t="shared" si="51"/>
        <v>19165737.489999998</v>
      </c>
      <c r="T162" s="37">
        <f t="shared" si="51"/>
        <v>17448419.199999999</v>
      </c>
      <c r="U162" s="37">
        <f t="shared" si="51"/>
        <v>48627283.899999999</v>
      </c>
      <c r="V162" s="37">
        <f t="shared" si="51"/>
        <v>0</v>
      </c>
      <c r="W162" s="37">
        <f>W161+W160</f>
        <v>13114747.869999999</v>
      </c>
      <c r="X162" s="37">
        <f>X161+X160</f>
        <v>89101918819.470001</v>
      </c>
      <c r="Y162" s="38">
        <f t="shared" si="49"/>
        <v>3.4267978504188808E-3</v>
      </c>
    </row>
    <row r="163" spans="1:25" ht="16.5" thickTop="1" x14ac:dyDescent="0.25">
      <c r="A163" s="10"/>
      <c r="D163" s="1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3"/>
    </row>
    <row r="164" spans="1:25" x14ac:dyDescent="0.25">
      <c r="A164" s="10"/>
      <c r="D164" s="11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3"/>
    </row>
    <row r="165" spans="1:25" x14ac:dyDescent="0.25">
      <c r="A165" s="10"/>
      <c r="B165" s="23" t="s">
        <v>49</v>
      </c>
      <c r="C165" s="24" t="s">
        <v>48</v>
      </c>
      <c r="D165" s="11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3"/>
    </row>
    <row r="166" spans="1:25" x14ac:dyDescent="0.25">
      <c r="A166" s="10"/>
      <c r="D166" s="11" t="s">
        <v>32</v>
      </c>
      <c r="E166" s="12">
        <v>13246000</v>
      </c>
      <c r="F166" s="12">
        <f>SUM(G166:W166)</f>
        <v>690607.82</v>
      </c>
      <c r="G166" s="12">
        <v>690607.82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>
        <f>E166-F166</f>
        <v>12555392.18</v>
      </c>
      <c r="Y166" s="26">
        <f t="shared" ref="Y166:Y171" si="52">F166/E166</f>
        <v>5.2137084402838589E-2</v>
      </c>
    </row>
    <row r="167" spans="1:25" x14ac:dyDescent="0.25">
      <c r="A167" s="10"/>
      <c r="D167" s="11" t="s">
        <v>33</v>
      </c>
      <c r="E167" s="12">
        <v>226100000</v>
      </c>
      <c r="F167" s="12">
        <f>SUM(G167:W167)</f>
        <v>981619.11</v>
      </c>
      <c r="G167" s="12">
        <v>981619.11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>
        <f>E167-F167</f>
        <v>225118380.88999999</v>
      </c>
      <c r="Y167" s="26">
        <f t="shared" si="52"/>
        <v>4.3415263600176911E-3</v>
      </c>
    </row>
    <row r="168" spans="1:25" x14ac:dyDescent="0.25">
      <c r="A168" s="10"/>
      <c r="D168" s="11" t="s">
        <v>8</v>
      </c>
      <c r="E168" s="12"/>
      <c r="F168" s="12">
        <f>SUM(G168:W168)</f>
        <v>0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>
        <f>E168-F168</f>
        <v>0</v>
      </c>
      <c r="Y168" s="25" t="e">
        <f t="shared" si="52"/>
        <v>#DIV/0!</v>
      </c>
    </row>
    <row r="169" spans="1:25" s="20" customFormat="1" ht="22.35" customHeight="1" x14ac:dyDescent="0.25">
      <c r="A169" s="27"/>
      <c r="B169" s="28"/>
      <c r="C169" s="29"/>
      <c r="D169" s="30" t="s">
        <v>34</v>
      </c>
      <c r="E169" s="31">
        <f>SUM(E166:E168)</f>
        <v>239346000</v>
      </c>
      <c r="F169" s="31">
        <f>SUM(F166:F168)</f>
        <v>1672226.93</v>
      </c>
      <c r="G169" s="31">
        <f>SUM(G166:G168)</f>
        <v>1672226.93</v>
      </c>
      <c r="H169" s="31">
        <f t="shared" ref="H169:V169" si="53">SUM(H166:H168)</f>
        <v>0</v>
      </c>
      <c r="I169" s="31">
        <f t="shared" si="53"/>
        <v>0</v>
      </c>
      <c r="J169" s="31">
        <f t="shared" si="53"/>
        <v>0</v>
      </c>
      <c r="K169" s="31">
        <f t="shared" si="53"/>
        <v>0</v>
      </c>
      <c r="L169" s="31">
        <f t="shared" si="53"/>
        <v>0</v>
      </c>
      <c r="M169" s="31">
        <f t="shared" si="53"/>
        <v>0</v>
      </c>
      <c r="N169" s="31">
        <f t="shared" si="53"/>
        <v>0</v>
      </c>
      <c r="O169" s="31">
        <f t="shared" si="53"/>
        <v>0</v>
      </c>
      <c r="P169" s="31">
        <f t="shared" si="53"/>
        <v>0</v>
      </c>
      <c r="Q169" s="31">
        <f t="shared" si="53"/>
        <v>0</v>
      </c>
      <c r="R169" s="31">
        <f t="shared" si="53"/>
        <v>0</v>
      </c>
      <c r="S169" s="31">
        <f t="shared" si="53"/>
        <v>0</v>
      </c>
      <c r="T169" s="31">
        <f t="shared" si="53"/>
        <v>0</v>
      </c>
      <c r="U169" s="31">
        <f t="shared" si="53"/>
        <v>0</v>
      </c>
      <c r="V169" s="31">
        <f t="shared" si="53"/>
        <v>0</v>
      </c>
      <c r="W169" s="31">
        <f>SUM(W166:W168)</f>
        <v>0</v>
      </c>
      <c r="X169" s="31">
        <f>SUM(X166:X168)</f>
        <v>237673773.06999999</v>
      </c>
      <c r="Y169" s="32">
        <f t="shared" si="52"/>
        <v>6.9866508318501249E-3</v>
      </c>
    </row>
    <row r="170" spans="1:25" ht="21" customHeight="1" x14ac:dyDescent="0.25">
      <c r="A170" s="10"/>
      <c r="D170" s="11" t="s">
        <v>35</v>
      </c>
      <c r="E170" s="12">
        <f>[1]SLP!G644</f>
        <v>0</v>
      </c>
      <c r="F170" s="12">
        <f>SUM(G170:W170)</f>
        <v>0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>
        <f>E170-F170</f>
        <v>0</v>
      </c>
      <c r="Y170" s="25" t="e">
        <f t="shared" si="52"/>
        <v>#DIV/0!</v>
      </c>
    </row>
    <row r="171" spans="1:25" s="20" customFormat="1" ht="20.45" customHeight="1" thickBot="1" x14ac:dyDescent="0.3">
      <c r="A171" s="33"/>
      <c r="B171" s="34"/>
      <c r="C171" s="35"/>
      <c r="D171" s="36" t="s">
        <v>36</v>
      </c>
      <c r="E171" s="37">
        <f>E170+E169</f>
        <v>239346000</v>
      </c>
      <c r="F171" s="37">
        <f>F170+F169</f>
        <v>1672226.93</v>
      </c>
      <c r="G171" s="37">
        <f>G170+G169</f>
        <v>1672226.93</v>
      </c>
      <c r="H171" s="37">
        <f t="shared" ref="H171:V171" si="54">H170+H169</f>
        <v>0</v>
      </c>
      <c r="I171" s="37">
        <f t="shared" si="54"/>
        <v>0</v>
      </c>
      <c r="J171" s="37">
        <f t="shared" si="54"/>
        <v>0</v>
      </c>
      <c r="K171" s="37">
        <f t="shared" si="54"/>
        <v>0</v>
      </c>
      <c r="L171" s="37">
        <f t="shared" si="54"/>
        <v>0</v>
      </c>
      <c r="M171" s="37">
        <f t="shared" si="54"/>
        <v>0</v>
      </c>
      <c r="N171" s="37">
        <f t="shared" si="54"/>
        <v>0</v>
      </c>
      <c r="O171" s="37">
        <f t="shared" si="54"/>
        <v>0</v>
      </c>
      <c r="P171" s="37">
        <f t="shared" si="54"/>
        <v>0</v>
      </c>
      <c r="Q171" s="37">
        <f t="shared" si="54"/>
        <v>0</v>
      </c>
      <c r="R171" s="37">
        <f t="shared" si="54"/>
        <v>0</v>
      </c>
      <c r="S171" s="37">
        <f t="shared" si="54"/>
        <v>0</v>
      </c>
      <c r="T171" s="37">
        <f t="shared" si="54"/>
        <v>0</v>
      </c>
      <c r="U171" s="37">
        <f t="shared" si="54"/>
        <v>0</v>
      </c>
      <c r="V171" s="37">
        <f t="shared" si="54"/>
        <v>0</v>
      </c>
      <c r="W171" s="37">
        <f>W170+W169</f>
        <v>0</v>
      </c>
      <c r="X171" s="37">
        <f>X170+X169</f>
        <v>237673773.06999999</v>
      </c>
      <c r="Y171" s="38">
        <f t="shared" si="52"/>
        <v>6.9866508318501249E-3</v>
      </c>
    </row>
    <row r="172" spans="1:25" ht="16.5" hidden="1" thickTop="1" x14ac:dyDescent="0.25">
      <c r="A172" s="10"/>
      <c r="D172" s="11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3"/>
    </row>
    <row r="173" spans="1:25" ht="16.5" hidden="1" thickTop="1" x14ac:dyDescent="0.25">
      <c r="A173" s="10"/>
      <c r="D173" s="11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3"/>
    </row>
    <row r="174" spans="1:25" ht="16.5" hidden="1" thickTop="1" x14ac:dyDescent="0.25">
      <c r="A174" s="10"/>
      <c r="B174" s="23" t="s">
        <v>60</v>
      </c>
      <c r="C174" s="24" t="s">
        <v>61</v>
      </c>
      <c r="D174" s="11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3"/>
    </row>
    <row r="175" spans="1:25" ht="16.5" hidden="1" thickTop="1" x14ac:dyDescent="0.25">
      <c r="A175" s="10"/>
      <c r="D175" s="11" t="s">
        <v>32</v>
      </c>
      <c r="E175" s="12"/>
      <c r="F175" s="12">
        <f>SUM(G175:W175)</f>
        <v>0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>
        <f>E175-F175</f>
        <v>0</v>
      </c>
      <c r="Y175" s="26" t="e">
        <f t="shared" ref="Y175:Y180" si="55">F175/E175</f>
        <v>#DIV/0!</v>
      </c>
    </row>
    <row r="176" spans="1:25" ht="16.5" hidden="1" thickTop="1" x14ac:dyDescent="0.25">
      <c r="A176" s="10"/>
      <c r="D176" s="11" t="s">
        <v>33</v>
      </c>
      <c r="E176" s="12">
        <f>50000000-50000000</f>
        <v>0</v>
      </c>
      <c r="F176" s="12">
        <f>SUM(G176:W176)</f>
        <v>0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>
        <f>E176-F176</f>
        <v>0</v>
      </c>
      <c r="Y176" s="26" t="e">
        <f t="shared" si="55"/>
        <v>#DIV/0!</v>
      </c>
    </row>
    <row r="177" spans="1:25" ht="16.5" hidden="1" thickTop="1" x14ac:dyDescent="0.25">
      <c r="A177" s="10"/>
      <c r="D177" s="11" t="s">
        <v>8</v>
      </c>
      <c r="E177" s="12"/>
      <c r="F177" s="12">
        <f>SUM(G177:W177)</f>
        <v>0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>
        <f>E177-F177</f>
        <v>0</v>
      </c>
      <c r="Y177" s="26" t="e">
        <f t="shared" si="55"/>
        <v>#DIV/0!</v>
      </c>
    </row>
    <row r="178" spans="1:25" s="20" customFormat="1" ht="22.35" hidden="1" customHeight="1" x14ac:dyDescent="0.25">
      <c r="A178" s="27"/>
      <c r="B178" s="28"/>
      <c r="C178" s="29"/>
      <c r="D178" s="30" t="s">
        <v>34</v>
      </c>
      <c r="E178" s="31">
        <f>SUM(E175:E177)</f>
        <v>0</v>
      </c>
      <c r="F178" s="31">
        <f>SUM(F175:F177)</f>
        <v>0</v>
      </c>
      <c r="G178" s="31">
        <f>SUM(G175:G177)</f>
        <v>0</v>
      </c>
      <c r="H178" s="31">
        <f t="shared" ref="H178:V178" si="56">SUM(H175:H177)</f>
        <v>0</v>
      </c>
      <c r="I178" s="31">
        <f t="shared" si="56"/>
        <v>0</v>
      </c>
      <c r="J178" s="31">
        <f t="shared" si="56"/>
        <v>0</v>
      </c>
      <c r="K178" s="31">
        <f t="shared" si="56"/>
        <v>0</v>
      </c>
      <c r="L178" s="31">
        <f t="shared" si="56"/>
        <v>0</v>
      </c>
      <c r="M178" s="31">
        <f t="shared" si="56"/>
        <v>0</v>
      </c>
      <c r="N178" s="31">
        <f t="shared" si="56"/>
        <v>0</v>
      </c>
      <c r="O178" s="31">
        <f t="shared" si="56"/>
        <v>0</v>
      </c>
      <c r="P178" s="31">
        <f t="shared" si="56"/>
        <v>0</v>
      </c>
      <c r="Q178" s="31">
        <f t="shared" si="56"/>
        <v>0</v>
      </c>
      <c r="R178" s="31">
        <f t="shared" si="56"/>
        <v>0</v>
      </c>
      <c r="S178" s="31">
        <f t="shared" si="56"/>
        <v>0</v>
      </c>
      <c r="T178" s="31">
        <f t="shared" si="56"/>
        <v>0</v>
      </c>
      <c r="U178" s="31">
        <f t="shared" si="56"/>
        <v>0</v>
      </c>
      <c r="V178" s="31">
        <f t="shared" si="56"/>
        <v>0</v>
      </c>
      <c r="W178" s="31">
        <f>SUM(W175:W177)</f>
        <v>0</v>
      </c>
      <c r="X178" s="31">
        <f>SUM(X175:X177)</f>
        <v>0</v>
      </c>
      <c r="Y178" s="32" t="e">
        <f t="shared" si="55"/>
        <v>#DIV/0!</v>
      </c>
    </row>
    <row r="179" spans="1:25" ht="21" hidden="1" customHeight="1" x14ac:dyDescent="0.25">
      <c r="A179" s="10"/>
      <c r="D179" s="11" t="s">
        <v>35</v>
      </c>
      <c r="E179" s="12">
        <f>'[1]KALAHI-NCDDP'!G221</f>
        <v>0</v>
      </c>
      <c r="F179" s="12">
        <f>SUM(G179:W179)</f>
        <v>0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>
        <f>E179-F179</f>
        <v>0</v>
      </c>
      <c r="Y179" s="26" t="e">
        <f t="shared" si="55"/>
        <v>#DIV/0!</v>
      </c>
    </row>
    <row r="180" spans="1:25" s="20" customFormat="1" ht="20.45" hidden="1" customHeight="1" thickBot="1" x14ac:dyDescent="0.3">
      <c r="A180" s="33"/>
      <c r="B180" s="34"/>
      <c r="C180" s="35"/>
      <c r="D180" s="36" t="s">
        <v>36</v>
      </c>
      <c r="E180" s="37">
        <f>E179+E178</f>
        <v>0</v>
      </c>
      <c r="F180" s="37">
        <f>F179+F178</f>
        <v>0</v>
      </c>
      <c r="G180" s="37">
        <f>G179+G178</f>
        <v>0</v>
      </c>
      <c r="H180" s="37">
        <f t="shared" ref="H180:V180" si="57">H179+H178</f>
        <v>0</v>
      </c>
      <c r="I180" s="37">
        <f t="shared" si="57"/>
        <v>0</v>
      </c>
      <c r="J180" s="37">
        <f t="shared" si="57"/>
        <v>0</v>
      </c>
      <c r="K180" s="37">
        <f t="shared" si="57"/>
        <v>0</v>
      </c>
      <c r="L180" s="37">
        <f t="shared" si="57"/>
        <v>0</v>
      </c>
      <c r="M180" s="37">
        <f t="shared" si="57"/>
        <v>0</v>
      </c>
      <c r="N180" s="37">
        <f t="shared" si="57"/>
        <v>0</v>
      </c>
      <c r="O180" s="37">
        <f t="shared" si="57"/>
        <v>0</v>
      </c>
      <c r="P180" s="37">
        <f t="shared" si="57"/>
        <v>0</v>
      </c>
      <c r="Q180" s="37">
        <f t="shared" si="57"/>
        <v>0</v>
      </c>
      <c r="R180" s="37">
        <f t="shared" si="57"/>
        <v>0</v>
      </c>
      <c r="S180" s="37">
        <f t="shared" si="57"/>
        <v>0</v>
      </c>
      <c r="T180" s="37">
        <f t="shared" si="57"/>
        <v>0</v>
      </c>
      <c r="U180" s="37">
        <f t="shared" si="57"/>
        <v>0</v>
      </c>
      <c r="V180" s="37">
        <f t="shared" si="57"/>
        <v>0</v>
      </c>
      <c r="W180" s="37">
        <f>W179+W178</f>
        <v>0</v>
      </c>
      <c r="X180" s="37">
        <f>X179+X178</f>
        <v>0</v>
      </c>
      <c r="Y180" s="38" t="e">
        <f t="shared" si="55"/>
        <v>#DIV/0!</v>
      </c>
    </row>
    <row r="181" spans="1:25" ht="16.5" hidden="1" thickTop="1" x14ac:dyDescent="0.25">
      <c r="A181" s="10"/>
      <c r="D181" s="1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3"/>
    </row>
    <row r="182" spans="1:25" ht="16.5" hidden="1" thickTop="1" x14ac:dyDescent="0.25">
      <c r="A182" s="10"/>
      <c r="D182" s="11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3"/>
    </row>
    <row r="183" spans="1:25" ht="16.5" hidden="1" thickTop="1" x14ac:dyDescent="0.25">
      <c r="A183" s="10"/>
      <c r="B183" s="23" t="s">
        <v>62</v>
      </c>
      <c r="C183" s="24" t="s">
        <v>38</v>
      </c>
      <c r="D183" s="11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3"/>
    </row>
    <row r="184" spans="1:25" ht="16.5" hidden="1" thickTop="1" x14ac:dyDescent="0.25">
      <c r="A184" s="10"/>
      <c r="D184" s="11" t="s">
        <v>32</v>
      </c>
      <c r="E184" s="12"/>
      <c r="F184" s="12">
        <f>SUM(G184:W184)</f>
        <v>0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>
        <f>E184-F184</f>
        <v>0</v>
      </c>
      <c r="Y184" s="26" t="e">
        <f t="shared" ref="Y184:Y189" si="58">F184/E184</f>
        <v>#DIV/0!</v>
      </c>
    </row>
    <row r="185" spans="1:25" ht="16.5" hidden="1" thickTop="1" x14ac:dyDescent="0.25">
      <c r="A185" s="10"/>
      <c r="D185" s="11" t="s">
        <v>33</v>
      </c>
      <c r="E185" s="12">
        <f>500000000-500000000</f>
        <v>0</v>
      </c>
      <c r="F185" s="12">
        <f>SUM(G185:W185)</f>
        <v>0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>
        <f>E185-F185</f>
        <v>0</v>
      </c>
      <c r="Y185" s="26" t="e">
        <f t="shared" si="58"/>
        <v>#DIV/0!</v>
      </c>
    </row>
    <row r="186" spans="1:25" ht="16.5" hidden="1" thickTop="1" x14ac:dyDescent="0.25">
      <c r="A186" s="10"/>
      <c r="D186" s="11" t="s">
        <v>8</v>
      </c>
      <c r="E186" s="12">
        <f>1800000000-1800000000</f>
        <v>0</v>
      </c>
      <c r="F186" s="12">
        <f>SUM(G186:W186)</f>
        <v>0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>
        <f>E186-F186</f>
        <v>0</v>
      </c>
      <c r="Y186" s="26" t="e">
        <f t="shared" si="58"/>
        <v>#DIV/0!</v>
      </c>
    </row>
    <row r="187" spans="1:25" s="20" customFormat="1" ht="22.35" hidden="1" customHeight="1" x14ac:dyDescent="0.2">
      <c r="A187" s="27"/>
      <c r="B187" s="58"/>
      <c r="C187" s="29"/>
      <c r="D187" s="30" t="s">
        <v>34</v>
      </c>
      <c r="E187" s="31">
        <f>SUM(E184:E186)</f>
        <v>0</v>
      </c>
      <c r="F187" s="31">
        <f>SUM(F184:F186)</f>
        <v>0</v>
      </c>
      <c r="G187" s="31">
        <f>SUM(G184:G186)</f>
        <v>0</v>
      </c>
      <c r="H187" s="31">
        <f t="shared" ref="H187:V187" si="59">SUM(H184:H186)</f>
        <v>0</v>
      </c>
      <c r="I187" s="31">
        <f t="shared" si="59"/>
        <v>0</v>
      </c>
      <c r="J187" s="31">
        <f t="shared" si="59"/>
        <v>0</v>
      </c>
      <c r="K187" s="31">
        <f t="shared" si="59"/>
        <v>0</v>
      </c>
      <c r="L187" s="31">
        <f t="shared" si="59"/>
        <v>0</v>
      </c>
      <c r="M187" s="31">
        <f t="shared" si="59"/>
        <v>0</v>
      </c>
      <c r="N187" s="31">
        <f t="shared" si="59"/>
        <v>0</v>
      </c>
      <c r="O187" s="31">
        <f t="shared" si="59"/>
        <v>0</v>
      </c>
      <c r="P187" s="31">
        <f t="shared" si="59"/>
        <v>0</v>
      </c>
      <c r="Q187" s="31">
        <f t="shared" si="59"/>
        <v>0</v>
      </c>
      <c r="R187" s="31">
        <f t="shared" si="59"/>
        <v>0</v>
      </c>
      <c r="S187" s="31">
        <f t="shared" si="59"/>
        <v>0</v>
      </c>
      <c r="T187" s="31">
        <f t="shared" si="59"/>
        <v>0</v>
      </c>
      <c r="U187" s="31">
        <f t="shared" si="59"/>
        <v>0</v>
      </c>
      <c r="V187" s="31">
        <f t="shared" si="59"/>
        <v>0</v>
      </c>
      <c r="W187" s="31">
        <f>SUM(W184:W186)</f>
        <v>0</v>
      </c>
      <c r="X187" s="31">
        <f>SUM(X184:X186)</f>
        <v>0</v>
      </c>
      <c r="Y187" s="32" t="e">
        <f t="shared" si="58"/>
        <v>#DIV/0!</v>
      </c>
    </row>
    <row r="188" spans="1:25" ht="21" hidden="1" customHeight="1" x14ac:dyDescent="0.25">
      <c r="A188" s="10"/>
      <c r="B188" s="59"/>
      <c r="D188" s="11" t="s">
        <v>35</v>
      </c>
      <c r="E188" s="12"/>
      <c r="F188" s="12">
        <f>SUM(G188:W188)</f>
        <v>0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>
        <f>E188-F188</f>
        <v>0</v>
      </c>
      <c r="Y188" s="26" t="e">
        <f t="shared" si="58"/>
        <v>#DIV/0!</v>
      </c>
    </row>
    <row r="189" spans="1:25" s="20" customFormat="1" ht="20.45" hidden="1" customHeight="1" thickBot="1" x14ac:dyDescent="0.25">
      <c r="A189" s="33"/>
      <c r="B189" s="60"/>
      <c r="C189" s="35"/>
      <c r="D189" s="36" t="s">
        <v>36</v>
      </c>
      <c r="E189" s="37">
        <f>E188+E187</f>
        <v>0</v>
      </c>
      <c r="F189" s="37">
        <f>F188+F187</f>
        <v>0</v>
      </c>
      <c r="G189" s="37">
        <f>G188+G187</f>
        <v>0</v>
      </c>
      <c r="H189" s="37">
        <f t="shared" ref="H189:V189" si="60">H188+H187</f>
        <v>0</v>
      </c>
      <c r="I189" s="37">
        <f t="shared" si="60"/>
        <v>0</v>
      </c>
      <c r="J189" s="37">
        <f t="shared" si="60"/>
        <v>0</v>
      </c>
      <c r="K189" s="37">
        <f t="shared" si="60"/>
        <v>0</v>
      </c>
      <c r="L189" s="37">
        <f t="shared" si="60"/>
        <v>0</v>
      </c>
      <c r="M189" s="37">
        <f t="shared" si="60"/>
        <v>0</v>
      </c>
      <c r="N189" s="37">
        <f t="shared" si="60"/>
        <v>0</v>
      </c>
      <c r="O189" s="37">
        <f t="shared" si="60"/>
        <v>0</v>
      </c>
      <c r="P189" s="37">
        <f t="shared" si="60"/>
        <v>0</v>
      </c>
      <c r="Q189" s="37">
        <f t="shared" si="60"/>
        <v>0</v>
      </c>
      <c r="R189" s="37">
        <f t="shared" si="60"/>
        <v>0</v>
      </c>
      <c r="S189" s="37">
        <f t="shared" si="60"/>
        <v>0</v>
      </c>
      <c r="T189" s="37">
        <f t="shared" si="60"/>
        <v>0</v>
      </c>
      <c r="U189" s="37">
        <f t="shared" si="60"/>
        <v>0</v>
      </c>
      <c r="V189" s="37">
        <f t="shared" si="60"/>
        <v>0</v>
      </c>
      <c r="W189" s="37">
        <f>W188+W187</f>
        <v>0</v>
      </c>
      <c r="X189" s="37">
        <f>X188+X187</f>
        <v>0</v>
      </c>
      <c r="Y189" s="38" t="e">
        <f t="shared" si="58"/>
        <v>#DIV/0!</v>
      </c>
    </row>
    <row r="190" spans="1:25" ht="16.5" hidden="1" thickTop="1" x14ac:dyDescent="0.25">
      <c r="A190" s="10"/>
      <c r="D190" s="1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3"/>
    </row>
    <row r="191" spans="1:25" ht="16.5" thickTop="1" x14ac:dyDescent="0.25">
      <c r="A191" s="10"/>
      <c r="D191" s="1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3"/>
    </row>
    <row r="192" spans="1:25" x14ac:dyDescent="0.25">
      <c r="A192" s="10"/>
      <c r="B192" s="23" t="s">
        <v>63</v>
      </c>
      <c r="C192" s="24" t="s">
        <v>42</v>
      </c>
      <c r="D192" s="1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3"/>
    </row>
    <row r="193" spans="1:25" x14ac:dyDescent="0.25">
      <c r="A193" s="10"/>
      <c r="D193" s="11" t="s">
        <v>32</v>
      </c>
      <c r="E193" s="12"/>
      <c r="F193" s="12">
        <f>SUM(G193:W193)</f>
        <v>0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>
        <f>E193-F193</f>
        <v>0</v>
      </c>
      <c r="Y193" s="25" t="e">
        <f t="shared" ref="Y193:Y198" si="61">F193/E193</f>
        <v>#DIV/0!</v>
      </c>
    </row>
    <row r="194" spans="1:25" x14ac:dyDescent="0.25">
      <c r="A194" s="10"/>
      <c r="D194" s="11" t="s">
        <v>33</v>
      </c>
      <c r="E194" s="12">
        <v>243582000</v>
      </c>
      <c r="F194" s="12">
        <f>SUM(G194:W194)</f>
        <v>0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>
        <f>E194-F194</f>
        <v>243582000</v>
      </c>
      <c r="Y194" s="26">
        <f t="shared" si="61"/>
        <v>0</v>
      </c>
    </row>
    <row r="195" spans="1:25" x14ac:dyDescent="0.25">
      <c r="A195" s="10"/>
      <c r="D195" s="11" t="s">
        <v>8</v>
      </c>
      <c r="E195" s="12"/>
      <c r="F195" s="12">
        <f>SUM(G195:W195)</f>
        <v>0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>
        <f>E195-F195</f>
        <v>0</v>
      </c>
      <c r="Y195" s="25" t="e">
        <f t="shared" si="61"/>
        <v>#DIV/0!</v>
      </c>
    </row>
    <row r="196" spans="1:25" s="20" customFormat="1" ht="22.35" customHeight="1" x14ac:dyDescent="0.25">
      <c r="A196" s="27"/>
      <c r="B196" s="28"/>
      <c r="C196" s="29"/>
      <c r="D196" s="30" t="s">
        <v>34</v>
      </c>
      <c r="E196" s="31">
        <f>SUM(E193:E195)</f>
        <v>243582000</v>
      </c>
      <c r="F196" s="31">
        <f>SUM(F193:F195)</f>
        <v>0</v>
      </c>
      <c r="G196" s="31">
        <f>SUM(G193:G195)</f>
        <v>0</v>
      </c>
      <c r="H196" s="31">
        <f t="shared" ref="H196:V196" si="62">SUM(H193:H195)</f>
        <v>0</v>
      </c>
      <c r="I196" s="31">
        <f t="shared" si="62"/>
        <v>0</v>
      </c>
      <c r="J196" s="31">
        <f t="shared" si="62"/>
        <v>0</v>
      </c>
      <c r="K196" s="31">
        <f t="shared" si="62"/>
        <v>0</v>
      </c>
      <c r="L196" s="31">
        <f t="shared" si="62"/>
        <v>0</v>
      </c>
      <c r="M196" s="31">
        <f t="shared" si="62"/>
        <v>0</v>
      </c>
      <c r="N196" s="31">
        <f t="shared" si="62"/>
        <v>0</v>
      </c>
      <c r="O196" s="31">
        <f t="shared" si="62"/>
        <v>0</v>
      </c>
      <c r="P196" s="31">
        <f t="shared" si="62"/>
        <v>0</v>
      </c>
      <c r="Q196" s="31">
        <f t="shared" si="62"/>
        <v>0</v>
      </c>
      <c r="R196" s="31">
        <f t="shared" si="62"/>
        <v>0</v>
      </c>
      <c r="S196" s="31">
        <f t="shared" si="62"/>
        <v>0</v>
      </c>
      <c r="T196" s="31">
        <f t="shared" si="62"/>
        <v>0</v>
      </c>
      <c r="U196" s="31">
        <f t="shared" si="62"/>
        <v>0</v>
      </c>
      <c r="V196" s="31">
        <f t="shared" si="62"/>
        <v>0</v>
      </c>
      <c r="W196" s="31">
        <f>SUM(W193:W195)</f>
        <v>0</v>
      </c>
      <c r="X196" s="31">
        <f>SUM(X193:X195)</f>
        <v>243582000</v>
      </c>
      <c r="Y196" s="32">
        <f t="shared" si="61"/>
        <v>0</v>
      </c>
    </row>
    <row r="197" spans="1:25" ht="21" customHeight="1" x14ac:dyDescent="0.25">
      <c r="A197" s="10"/>
      <c r="D197" s="11" t="s">
        <v>35</v>
      </c>
      <c r="E197" s="12">
        <f>[1]SFP!G644</f>
        <v>0</v>
      </c>
      <c r="F197" s="12">
        <f>SUM(G197:W197)</f>
        <v>0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>
        <f>E197-F197</f>
        <v>0</v>
      </c>
      <c r="Y197" s="25" t="e">
        <f t="shared" si="61"/>
        <v>#DIV/0!</v>
      </c>
    </row>
    <row r="198" spans="1:25" s="20" customFormat="1" ht="20.45" customHeight="1" thickBot="1" x14ac:dyDescent="0.3">
      <c r="A198" s="33"/>
      <c r="B198" s="34"/>
      <c r="C198" s="35"/>
      <c r="D198" s="36" t="s">
        <v>36</v>
      </c>
      <c r="E198" s="37">
        <f>E197+E196</f>
        <v>243582000</v>
      </c>
      <c r="F198" s="37">
        <f>F197+F196</f>
        <v>0</v>
      </c>
      <c r="G198" s="37">
        <f>G197+G196</f>
        <v>0</v>
      </c>
      <c r="H198" s="37">
        <f t="shared" ref="H198:V198" si="63">H197+H196</f>
        <v>0</v>
      </c>
      <c r="I198" s="37">
        <f t="shared" si="63"/>
        <v>0</v>
      </c>
      <c r="J198" s="37">
        <f t="shared" si="63"/>
        <v>0</v>
      </c>
      <c r="K198" s="37">
        <f t="shared" si="63"/>
        <v>0</v>
      </c>
      <c r="L198" s="37">
        <f t="shared" si="63"/>
        <v>0</v>
      </c>
      <c r="M198" s="37">
        <f t="shared" si="63"/>
        <v>0</v>
      </c>
      <c r="N198" s="37">
        <f t="shared" si="63"/>
        <v>0</v>
      </c>
      <c r="O198" s="37">
        <f t="shared" si="63"/>
        <v>0</v>
      </c>
      <c r="P198" s="37">
        <f t="shared" si="63"/>
        <v>0</v>
      </c>
      <c r="Q198" s="37">
        <f t="shared" si="63"/>
        <v>0</v>
      </c>
      <c r="R198" s="37">
        <f t="shared" si="63"/>
        <v>0</v>
      </c>
      <c r="S198" s="37">
        <f t="shared" si="63"/>
        <v>0</v>
      </c>
      <c r="T198" s="37">
        <f t="shared" si="63"/>
        <v>0</v>
      </c>
      <c r="U198" s="37">
        <f t="shared" si="63"/>
        <v>0</v>
      </c>
      <c r="V198" s="37">
        <f t="shared" si="63"/>
        <v>0</v>
      </c>
      <c r="W198" s="37">
        <f>W197+W196</f>
        <v>0</v>
      </c>
      <c r="X198" s="37">
        <f>X197+X196</f>
        <v>243582000</v>
      </c>
      <c r="Y198" s="38">
        <f t="shared" si="61"/>
        <v>0</v>
      </c>
    </row>
    <row r="199" spans="1:25" ht="16.5" thickTop="1" x14ac:dyDescent="0.25">
      <c r="A199" s="10"/>
      <c r="D199" s="1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3"/>
    </row>
    <row r="200" spans="1:25" x14ac:dyDescent="0.25">
      <c r="A200" s="10"/>
      <c r="D200" s="11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3"/>
    </row>
    <row r="201" spans="1:25" x14ac:dyDescent="0.25">
      <c r="A201" s="10"/>
      <c r="B201" s="23" t="s">
        <v>64</v>
      </c>
      <c r="C201" s="24" t="s">
        <v>46</v>
      </c>
      <c r="D201" s="11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3"/>
    </row>
    <row r="202" spans="1:25" x14ac:dyDescent="0.25">
      <c r="A202" s="10"/>
      <c r="D202" s="11" t="s">
        <v>32</v>
      </c>
      <c r="E202" s="12">
        <v>4317000</v>
      </c>
      <c r="F202" s="12">
        <f>SUM(G202:W202)</f>
        <v>318948.38</v>
      </c>
      <c r="G202" s="12">
        <v>318948.38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>
        <f>E202-F202</f>
        <v>3998051.62</v>
      </c>
      <c r="Y202" s="26">
        <f t="shared" ref="Y202:Y207" si="64">F202/E202</f>
        <v>7.3881950428538332E-2</v>
      </c>
    </row>
    <row r="203" spans="1:25" x14ac:dyDescent="0.25">
      <c r="A203" s="10"/>
      <c r="D203" s="11" t="s">
        <v>33</v>
      </c>
      <c r="E203" s="12">
        <v>1836862000</v>
      </c>
      <c r="F203" s="12">
        <f>SUM(G203:W203)</f>
        <v>660</v>
      </c>
      <c r="G203" s="12">
        <v>660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>
        <f>E203-F203</f>
        <v>1836861340</v>
      </c>
      <c r="Y203" s="26">
        <f t="shared" si="64"/>
        <v>3.5930842926686924E-7</v>
      </c>
    </row>
    <row r="204" spans="1:25" x14ac:dyDescent="0.25">
      <c r="A204" s="10"/>
      <c r="D204" s="11" t="s">
        <v>8</v>
      </c>
      <c r="E204" s="12"/>
      <c r="F204" s="12">
        <f>SUM(G204:W204)</f>
        <v>0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>
        <f>E204-F204</f>
        <v>0</v>
      </c>
      <c r="Y204" s="25" t="e">
        <f t="shared" si="64"/>
        <v>#DIV/0!</v>
      </c>
    </row>
    <row r="205" spans="1:25" s="20" customFormat="1" ht="22.35" customHeight="1" x14ac:dyDescent="0.25">
      <c r="A205" s="27"/>
      <c r="B205" s="28"/>
      <c r="C205" s="29"/>
      <c r="D205" s="30" t="s">
        <v>34</v>
      </c>
      <c r="E205" s="31">
        <f>SUM(E202:E204)</f>
        <v>1841179000</v>
      </c>
      <c r="F205" s="31">
        <f>SUM(F202:F204)</f>
        <v>319608.38</v>
      </c>
      <c r="G205" s="31">
        <f>SUM(G202:G204)</f>
        <v>319608.38</v>
      </c>
      <c r="H205" s="31">
        <f t="shared" ref="H205:V205" si="65">SUM(H202:H204)</f>
        <v>0</v>
      </c>
      <c r="I205" s="31">
        <f t="shared" si="65"/>
        <v>0</v>
      </c>
      <c r="J205" s="31">
        <f t="shared" si="65"/>
        <v>0</v>
      </c>
      <c r="K205" s="31">
        <f t="shared" si="65"/>
        <v>0</v>
      </c>
      <c r="L205" s="31">
        <f t="shared" si="65"/>
        <v>0</v>
      </c>
      <c r="M205" s="31">
        <f t="shared" si="65"/>
        <v>0</v>
      </c>
      <c r="N205" s="31">
        <f t="shared" si="65"/>
        <v>0</v>
      </c>
      <c r="O205" s="31">
        <f t="shared" si="65"/>
        <v>0</v>
      </c>
      <c r="P205" s="31">
        <f t="shared" si="65"/>
        <v>0</v>
      </c>
      <c r="Q205" s="31">
        <f t="shared" si="65"/>
        <v>0</v>
      </c>
      <c r="R205" s="31">
        <f t="shared" si="65"/>
        <v>0</v>
      </c>
      <c r="S205" s="31">
        <f t="shared" si="65"/>
        <v>0</v>
      </c>
      <c r="T205" s="31">
        <f t="shared" si="65"/>
        <v>0</v>
      </c>
      <c r="U205" s="31">
        <f t="shared" si="65"/>
        <v>0</v>
      </c>
      <c r="V205" s="31">
        <f t="shared" si="65"/>
        <v>0</v>
      </c>
      <c r="W205" s="31">
        <f>SUM(W202:W204)</f>
        <v>0</v>
      </c>
      <c r="X205" s="31">
        <f>SUM(X202:X204)</f>
        <v>1840859391.6199999</v>
      </c>
      <c r="Y205" s="32">
        <f t="shared" si="64"/>
        <v>1.7358897749757086E-4</v>
      </c>
    </row>
    <row r="206" spans="1:25" ht="21" customHeight="1" x14ac:dyDescent="0.25">
      <c r="A206" s="10"/>
      <c r="D206" s="11" t="s">
        <v>35</v>
      </c>
      <c r="E206" s="12">
        <f>[1]SocialPension!G644</f>
        <v>0</v>
      </c>
      <c r="F206" s="12">
        <f>SUM(G206:W206)</f>
        <v>0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>
        <f>E206-F206</f>
        <v>0</v>
      </c>
      <c r="Y206" s="25" t="e">
        <f t="shared" si="64"/>
        <v>#DIV/0!</v>
      </c>
    </row>
    <row r="207" spans="1:25" s="20" customFormat="1" ht="20.45" customHeight="1" thickBot="1" x14ac:dyDescent="0.3">
      <c r="A207" s="33"/>
      <c r="B207" s="34"/>
      <c r="C207" s="35"/>
      <c r="D207" s="36" t="s">
        <v>36</v>
      </c>
      <c r="E207" s="37">
        <f>E206+E205</f>
        <v>1841179000</v>
      </c>
      <c r="F207" s="37">
        <f>F206+F205</f>
        <v>319608.38</v>
      </c>
      <c r="G207" s="37">
        <f>G206+G205</f>
        <v>319608.38</v>
      </c>
      <c r="H207" s="37">
        <f t="shared" ref="H207:V207" si="66">H206+H205</f>
        <v>0</v>
      </c>
      <c r="I207" s="37">
        <f t="shared" si="66"/>
        <v>0</v>
      </c>
      <c r="J207" s="37">
        <f t="shared" si="66"/>
        <v>0</v>
      </c>
      <c r="K207" s="37">
        <f t="shared" si="66"/>
        <v>0</v>
      </c>
      <c r="L207" s="37">
        <f t="shared" si="66"/>
        <v>0</v>
      </c>
      <c r="M207" s="37">
        <f t="shared" si="66"/>
        <v>0</v>
      </c>
      <c r="N207" s="37">
        <f t="shared" si="66"/>
        <v>0</v>
      </c>
      <c r="O207" s="37">
        <f t="shared" si="66"/>
        <v>0</v>
      </c>
      <c r="P207" s="37">
        <f t="shared" si="66"/>
        <v>0</v>
      </c>
      <c r="Q207" s="37">
        <f t="shared" si="66"/>
        <v>0</v>
      </c>
      <c r="R207" s="37">
        <f t="shared" si="66"/>
        <v>0</v>
      </c>
      <c r="S207" s="37">
        <f t="shared" si="66"/>
        <v>0</v>
      </c>
      <c r="T207" s="37">
        <f t="shared" si="66"/>
        <v>0</v>
      </c>
      <c r="U207" s="37">
        <f t="shared" si="66"/>
        <v>0</v>
      </c>
      <c r="V207" s="37">
        <f t="shared" si="66"/>
        <v>0</v>
      </c>
      <c r="W207" s="37">
        <f>W206+W205</f>
        <v>0</v>
      </c>
      <c r="X207" s="37">
        <f>X206+X205</f>
        <v>1840859391.6199999</v>
      </c>
      <c r="Y207" s="38">
        <f t="shared" si="64"/>
        <v>1.7358897749757086E-4</v>
      </c>
    </row>
    <row r="208" spans="1:25" ht="16.5" thickTop="1" x14ac:dyDescent="0.25">
      <c r="A208" s="10"/>
      <c r="D208" s="1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3"/>
    </row>
    <row r="209" spans="1:25" hidden="1" x14ac:dyDescent="0.25">
      <c r="A209" s="10"/>
      <c r="D209" s="11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3"/>
    </row>
    <row r="210" spans="1:25" x14ac:dyDescent="0.25">
      <c r="A210" s="10"/>
      <c r="B210" s="23" t="s">
        <v>65</v>
      </c>
      <c r="C210" s="24" t="s">
        <v>66</v>
      </c>
      <c r="D210" s="1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3"/>
    </row>
    <row r="211" spans="1:25" x14ac:dyDescent="0.25">
      <c r="A211" s="10"/>
      <c r="D211" s="11" t="s">
        <v>32</v>
      </c>
      <c r="E211" s="12"/>
      <c r="F211" s="12">
        <f>SUM(G211:W211)</f>
        <v>0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>
        <f>E211-F211</f>
        <v>0</v>
      </c>
      <c r="Y211" s="25" t="e">
        <f t="shared" ref="Y211:Y216" si="67">F211/E211</f>
        <v>#DIV/0!</v>
      </c>
    </row>
    <row r="212" spans="1:25" x14ac:dyDescent="0.25">
      <c r="A212" s="10"/>
      <c r="D212" s="11" t="s">
        <v>33</v>
      </c>
      <c r="E212" s="12">
        <v>189500000</v>
      </c>
      <c r="F212" s="12">
        <f>SUM(G212:W212)</f>
        <v>0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>
        <f>E212-F212</f>
        <v>189500000</v>
      </c>
      <c r="Y212" s="26">
        <f t="shared" si="67"/>
        <v>0</v>
      </c>
    </row>
    <row r="213" spans="1:25" x14ac:dyDescent="0.25">
      <c r="A213" s="10"/>
      <c r="D213" s="11" t="s">
        <v>8</v>
      </c>
      <c r="E213" s="12"/>
      <c r="F213" s="12">
        <f>SUM(G213:W213)</f>
        <v>0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>
        <f>E213-F213</f>
        <v>0</v>
      </c>
      <c r="Y213" s="25" t="e">
        <f t="shared" si="67"/>
        <v>#DIV/0!</v>
      </c>
    </row>
    <row r="214" spans="1:25" s="20" customFormat="1" ht="22.35" customHeight="1" x14ac:dyDescent="0.25">
      <c r="A214" s="27"/>
      <c r="B214" s="28"/>
      <c r="C214" s="29"/>
      <c r="D214" s="30" t="s">
        <v>34</v>
      </c>
      <c r="E214" s="31">
        <f>SUM(E211:E213)</f>
        <v>189500000</v>
      </c>
      <c r="F214" s="31">
        <f>SUM(F211:F213)</f>
        <v>0</v>
      </c>
      <c r="G214" s="31">
        <f>SUM(G211:G213)</f>
        <v>0</v>
      </c>
      <c r="H214" s="31">
        <f t="shared" ref="H214:V214" si="68">SUM(H211:H213)</f>
        <v>0</v>
      </c>
      <c r="I214" s="31">
        <f t="shared" si="68"/>
        <v>0</v>
      </c>
      <c r="J214" s="31">
        <f t="shared" si="68"/>
        <v>0</v>
      </c>
      <c r="K214" s="31">
        <f t="shared" si="68"/>
        <v>0</v>
      </c>
      <c r="L214" s="31">
        <f t="shared" si="68"/>
        <v>0</v>
      </c>
      <c r="M214" s="31">
        <f t="shared" si="68"/>
        <v>0</v>
      </c>
      <c r="N214" s="31">
        <f t="shared" si="68"/>
        <v>0</v>
      </c>
      <c r="O214" s="31">
        <f t="shared" si="68"/>
        <v>0</v>
      </c>
      <c r="P214" s="31">
        <f t="shared" si="68"/>
        <v>0</v>
      </c>
      <c r="Q214" s="31">
        <f t="shared" si="68"/>
        <v>0</v>
      </c>
      <c r="R214" s="31">
        <f t="shared" si="68"/>
        <v>0</v>
      </c>
      <c r="S214" s="31">
        <f t="shared" si="68"/>
        <v>0</v>
      </c>
      <c r="T214" s="31">
        <f t="shared" si="68"/>
        <v>0</v>
      </c>
      <c r="U214" s="31">
        <f t="shared" si="68"/>
        <v>0</v>
      </c>
      <c r="V214" s="31">
        <f t="shared" si="68"/>
        <v>0</v>
      </c>
      <c r="W214" s="31">
        <f>SUM(W211:W213)</f>
        <v>0</v>
      </c>
      <c r="X214" s="31">
        <f>SUM(X211:X213)</f>
        <v>189500000</v>
      </c>
      <c r="Y214" s="32">
        <f t="shared" si="67"/>
        <v>0</v>
      </c>
    </row>
    <row r="215" spans="1:25" ht="21" customHeight="1" x14ac:dyDescent="0.25">
      <c r="A215" s="10"/>
      <c r="D215" s="11" t="s">
        <v>35</v>
      </c>
      <c r="E215" s="12">
        <f>[1]Centenarian!G221</f>
        <v>0</v>
      </c>
      <c r="F215" s="12">
        <f>SUM(G215:W215)</f>
        <v>0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>
        <f>E215-F215</f>
        <v>0</v>
      </c>
      <c r="Y215" s="25" t="e">
        <f t="shared" si="67"/>
        <v>#DIV/0!</v>
      </c>
    </row>
    <row r="216" spans="1:25" s="20" customFormat="1" ht="20.45" customHeight="1" thickBot="1" x14ac:dyDescent="0.3">
      <c r="A216" s="33"/>
      <c r="B216" s="34"/>
      <c r="C216" s="35"/>
      <c r="D216" s="36" t="s">
        <v>36</v>
      </c>
      <c r="E216" s="37">
        <f>E215+E214</f>
        <v>189500000</v>
      </c>
      <c r="F216" s="37">
        <f>F215+F214</f>
        <v>0</v>
      </c>
      <c r="G216" s="37">
        <f>G215+G214</f>
        <v>0</v>
      </c>
      <c r="H216" s="37">
        <f t="shared" ref="H216:V216" si="69">H215+H214</f>
        <v>0</v>
      </c>
      <c r="I216" s="37">
        <f t="shared" si="69"/>
        <v>0</v>
      </c>
      <c r="J216" s="37">
        <f t="shared" si="69"/>
        <v>0</v>
      </c>
      <c r="K216" s="37">
        <f t="shared" si="69"/>
        <v>0</v>
      </c>
      <c r="L216" s="37">
        <f t="shared" si="69"/>
        <v>0</v>
      </c>
      <c r="M216" s="37">
        <f t="shared" si="69"/>
        <v>0</v>
      </c>
      <c r="N216" s="37">
        <f t="shared" si="69"/>
        <v>0</v>
      </c>
      <c r="O216" s="37">
        <f t="shared" si="69"/>
        <v>0</v>
      </c>
      <c r="P216" s="37">
        <f t="shared" si="69"/>
        <v>0</v>
      </c>
      <c r="Q216" s="37">
        <f t="shared" si="69"/>
        <v>0</v>
      </c>
      <c r="R216" s="37">
        <f t="shared" si="69"/>
        <v>0</v>
      </c>
      <c r="S216" s="37">
        <f t="shared" si="69"/>
        <v>0</v>
      </c>
      <c r="T216" s="37">
        <f t="shared" si="69"/>
        <v>0</v>
      </c>
      <c r="U216" s="37">
        <f t="shared" si="69"/>
        <v>0</v>
      </c>
      <c r="V216" s="37">
        <f t="shared" si="69"/>
        <v>0</v>
      </c>
      <c r="W216" s="37">
        <f>W215+W214</f>
        <v>0</v>
      </c>
      <c r="X216" s="37">
        <f>X215+X214</f>
        <v>189500000</v>
      </c>
      <c r="Y216" s="38">
        <f t="shared" si="67"/>
        <v>0</v>
      </c>
    </row>
    <row r="217" spans="1:25" s="20" customFormat="1" ht="20.45" customHeight="1" thickTop="1" x14ac:dyDescent="0.2">
      <c r="A217" s="39"/>
      <c r="B217" s="2"/>
      <c r="C217" s="22"/>
      <c r="D217" s="17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26"/>
    </row>
    <row r="218" spans="1:25" s="20" customFormat="1" ht="20.45" hidden="1" customHeight="1" x14ac:dyDescent="0.2">
      <c r="A218" s="39"/>
      <c r="B218" s="2"/>
      <c r="C218" s="22"/>
      <c r="D218" s="17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26"/>
    </row>
    <row r="219" spans="1:25" x14ac:dyDescent="0.25">
      <c r="A219" s="10"/>
      <c r="B219" s="23" t="s">
        <v>67</v>
      </c>
      <c r="C219" s="24" t="s">
        <v>68</v>
      </c>
      <c r="D219" s="11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3"/>
    </row>
    <row r="220" spans="1:25" x14ac:dyDescent="0.25">
      <c r="A220" s="10"/>
      <c r="B220" s="61" t="s">
        <v>69</v>
      </c>
      <c r="D220" s="11" t="s">
        <v>32</v>
      </c>
      <c r="E220" s="12">
        <v>37112000</v>
      </c>
      <c r="F220" s="12">
        <f>SUM(G220:W220)</f>
        <v>2371992.2200000002</v>
      </c>
      <c r="G220" s="12">
        <v>2371992.2200000002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>
        <f>E220-F220</f>
        <v>34740007.780000001</v>
      </c>
      <c r="Y220" s="26">
        <f t="shared" ref="Y220:Y225" si="70">F220/E220</f>
        <v>6.3914427139469723E-2</v>
      </c>
    </row>
    <row r="221" spans="1:25" x14ac:dyDescent="0.25">
      <c r="A221" s="10"/>
      <c r="D221" s="11" t="s">
        <v>33</v>
      </c>
      <c r="E221" s="12">
        <f>5670966000-2252734000</f>
        <v>3418232000</v>
      </c>
      <c r="F221" s="12">
        <f>SUM(G221:W221)</f>
        <v>37251644.13000001</v>
      </c>
      <c r="G221" s="12">
        <v>10591514.810000001</v>
      </c>
      <c r="H221" s="12">
        <v>1195069.68</v>
      </c>
      <c r="I221" s="12"/>
      <c r="J221" s="12"/>
      <c r="K221" s="12">
        <v>5953600.8600000003</v>
      </c>
      <c r="L221" s="12">
        <v>57647.89</v>
      </c>
      <c r="M221" s="12">
        <v>5578114.9800000004</v>
      </c>
      <c r="N221" s="12">
        <v>261295.42</v>
      </c>
      <c r="O221" s="12">
        <v>362673.35</v>
      </c>
      <c r="P221" s="12">
        <v>665308.15</v>
      </c>
      <c r="Q221" s="12">
        <v>6844052.7699999996</v>
      </c>
      <c r="R221" s="12"/>
      <c r="S221" s="12"/>
      <c r="T221" s="12"/>
      <c r="U221" s="12">
        <v>4341903.2</v>
      </c>
      <c r="V221" s="12"/>
      <c r="W221" s="12">
        <v>1400463.02</v>
      </c>
      <c r="X221" s="12">
        <f>E221-F221</f>
        <v>3380980355.8699999</v>
      </c>
      <c r="Y221" s="26">
        <f t="shared" si="70"/>
        <v>1.0897927387608568E-2</v>
      </c>
    </row>
    <row r="222" spans="1:25" x14ac:dyDescent="0.25">
      <c r="A222" s="10"/>
      <c r="D222" s="11" t="s">
        <v>8</v>
      </c>
      <c r="E222" s="12"/>
      <c r="F222" s="12">
        <f>SUM(G222:W222)</f>
        <v>0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>
        <f>E222-F222</f>
        <v>0</v>
      </c>
      <c r="Y222" s="25" t="e">
        <f t="shared" si="70"/>
        <v>#DIV/0!</v>
      </c>
    </row>
    <row r="223" spans="1:25" s="20" customFormat="1" ht="22.35" customHeight="1" x14ac:dyDescent="0.25">
      <c r="A223" s="27"/>
      <c r="B223" s="28"/>
      <c r="C223" s="29"/>
      <c r="D223" s="30" t="s">
        <v>34</v>
      </c>
      <c r="E223" s="31">
        <f>SUM(E220:E222)</f>
        <v>3455344000</v>
      </c>
      <c r="F223" s="31">
        <f>SUM(F220:F222)</f>
        <v>39623636.350000009</v>
      </c>
      <c r="G223" s="31">
        <f>SUM(G220:G222)</f>
        <v>12963507.030000001</v>
      </c>
      <c r="H223" s="31">
        <f t="shared" ref="H223:V223" si="71">SUM(H220:H222)</f>
        <v>1195069.68</v>
      </c>
      <c r="I223" s="31">
        <f t="shared" si="71"/>
        <v>0</v>
      </c>
      <c r="J223" s="31">
        <f t="shared" si="71"/>
        <v>0</v>
      </c>
      <c r="K223" s="31">
        <f t="shared" si="71"/>
        <v>5953600.8600000003</v>
      </c>
      <c r="L223" s="31">
        <f t="shared" si="71"/>
        <v>57647.89</v>
      </c>
      <c r="M223" s="31">
        <f t="shared" si="71"/>
        <v>5578114.9800000004</v>
      </c>
      <c r="N223" s="31">
        <f t="shared" si="71"/>
        <v>261295.42</v>
      </c>
      <c r="O223" s="31">
        <f t="shared" si="71"/>
        <v>362673.35</v>
      </c>
      <c r="P223" s="31">
        <f t="shared" si="71"/>
        <v>665308.15</v>
      </c>
      <c r="Q223" s="31">
        <f t="shared" si="71"/>
        <v>6844052.7699999996</v>
      </c>
      <c r="R223" s="31">
        <f t="shared" si="71"/>
        <v>0</v>
      </c>
      <c r="S223" s="31">
        <f t="shared" si="71"/>
        <v>0</v>
      </c>
      <c r="T223" s="31">
        <f t="shared" si="71"/>
        <v>0</v>
      </c>
      <c r="U223" s="31">
        <f t="shared" si="71"/>
        <v>4341903.2</v>
      </c>
      <c r="V223" s="31">
        <f t="shared" si="71"/>
        <v>0</v>
      </c>
      <c r="W223" s="31">
        <f>SUM(W220:W222)</f>
        <v>1400463.02</v>
      </c>
      <c r="X223" s="31">
        <f>SUM(X220:X222)</f>
        <v>3415720363.6500001</v>
      </c>
      <c r="Y223" s="32">
        <f t="shared" si="70"/>
        <v>1.1467349227746936E-2</v>
      </c>
    </row>
    <row r="224" spans="1:25" ht="21" customHeight="1" x14ac:dyDescent="0.25">
      <c r="A224" s="10"/>
      <c r="D224" s="11" t="s">
        <v>35</v>
      </c>
      <c r="E224" s="12">
        <v>2712000</v>
      </c>
      <c r="F224" s="12">
        <f>SUM(G224:W224)</f>
        <v>0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>
        <f>E224-F224</f>
        <v>2712000</v>
      </c>
      <c r="Y224" s="26">
        <f t="shared" si="70"/>
        <v>0</v>
      </c>
    </row>
    <row r="225" spans="1:25" s="20" customFormat="1" ht="20.45" customHeight="1" thickBot="1" x14ac:dyDescent="0.3">
      <c r="A225" s="33"/>
      <c r="B225" s="34"/>
      <c r="C225" s="35"/>
      <c r="D225" s="36" t="s">
        <v>36</v>
      </c>
      <c r="E225" s="37">
        <f>E224+E223</f>
        <v>3458056000</v>
      </c>
      <c r="F225" s="37">
        <f>F224+F223</f>
        <v>39623636.350000009</v>
      </c>
      <c r="G225" s="37">
        <f>G224+G223</f>
        <v>12963507.030000001</v>
      </c>
      <c r="H225" s="37">
        <f t="shared" ref="H225:V225" si="72">H224+H223</f>
        <v>1195069.68</v>
      </c>
      <c r="I225" s="37">
        <f t="shared" si="72"/>
        <v>0</v>
      </c>
      <c r="J225" s="37">
        <f t="shared" si="72"/>
        <v>0</v>
      </c>
      <c r="K225" s="37">
        <f t="shared" si="72"/>
        <v>5953600.8600000003</v>
      </c>
      <c r="L225" s="37">
        <f t="shared" si="72"/>
        <v>57647.89</v>
      </c>
      <c r="M225" s="37">
        <f t="shared" si="72"/>
        <v>5578114.9800000004</v>
      </c>
      <c r="N225" s="37">
        <f t="shared" si="72"/>
        <v>261295.42</v>
      </c>
      <c r="O225" s="37">
        <f t="shared" si="72"/>
        <v>362673.35</v>
      </c>
      <c r="P225" s="37">
        <f t="shared" si="72"/>
        <v>665308.15</v>
      </c>
      <c r="Q225" s="37">
        <f t="shared" si="72"/>
        <v>6844052.7699999996</v>
      </c>
      <c r="R225" s="37">
        <f t="shared" si="72"/>
        <v>0</v>
      </c>
      <c r="S225" s="37">
        <f t="shared" si="72"/>
        <v>0</v>
      </c>
      <c r="T225" s="37">
        <f t="shared" si="72"/>
        <v>0</v>
      </c>
      <c r="U225" s="37">
        <f t="shared" si="72"/>
        <v>4341903.2</v>
      </c>
      <c r="V225" s="37">
        <f t="shared" si="72"/>
        <v>0</v>
      </c>
      <c r="W225" s="37">
        <f>W224+W223</f>
        <v>1400463.02</v>
      </c>
      <c r="X225" s="37">
        <f>X224+X223</f>
        <v>3418432363.6500001</v>
      </c>
      <c r="Y225" s="38">
        <f t="shared" si="70"/>
        <v>1.1458355894178698E-2</v>
      </c>
    </row>
    <row r="226" spans="1:25" ht="16.5" thickTop="1" x14ac:dyDescent="0.25">
      <c r="A226" s="10"/>
      <c r="B226" s="24"/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3"/>
    </row>
    <row r="227" spans="1:25" x14ac:dyDescent="0.25">
      <c r="A227" s="10"/>
      <c r="B227" s="24"/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3"/>
    </row>
    <row r="228" spans="1:25" x14ac:dyDescent="0.25">
      <c r="A228" s="10"/>
      <c r="B228" s="23" t="s">
        <v>70</v>
      </c>
      <c r="C228" s="24" t="s">
        <v>71</v>
      </c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3"/>
    </row>
    <row r="229" spans="1:25" x14ac:dyDescent="0.25">
      <c r="A229" s="10"/>
      <c r="D229" s="11" t="s">
        <v>32</v>
      </c>
      <c r="E229" s="12"/>
      <c r="F229" s="12">
        <f>SUM(G229:W229)</f>
        <v>0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>
        <f>E229-F229</f>
        <v>0</v>
      </c>
      <c r="Y229" s="25" t="e">
        <f t="shared" ref="Y229:Y234" si="73">F229/E229</f>
        <v>#DIV/0!</v>
      </c>
    </row>
    <row r="230" spans="1:25" x14ac:dyDescent="0.25">
      <c r="A230" s="10"/>
      <c r="D230" s="11" t="s">
        <v>33</v>
      </c>
      <c r="E230" s="12">
        <v>12441000</v>
      </c>
      <c r="F230" s="12">
        <f>SUM(G230:W230)</f>
        <v>0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R230" s="12"/>
      <c r="S230" s="12"/>
      <c r="T230" s="12"/>
      <c r="U230" s="12"/>
      <c r="V230" s="12"/>
      <c r="W230" s="12"/>
      <c r="X230" s="12">
        <f>E230-F230</f>
        <v>12441000</v>
      </c>
      <c r="Y230" s="26">
        <f t="shared" si="73"/>
        <v>0</v>
      </c>
    </row>
    <row r="231" spans="1:25" x14ac:dyDescent="0.25">
      <c r="A231" s="10"/>
      <c r="D231" s="11" t="s">
        <v>8</v>
      </c>
      <c r="E231" s="12"/>
      <c r="F231" s="12">
        <f>SUM(G231:W231)</f>
        <v>0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>
        <f>E231-F231</f>
        <v>0</v>
      </c>
      <c r="Y231" s="25" t="e">
        <f t="shared" si="73"/>
        <v>#DIV/0!</v>
      </c>
    </row>
    <row r="232" spans="1:25" s="20" customFormat="1" ht="22.35" customHeight="1" x14ac:dyDescent="0.25">
      <c r="A232" s="27"/>
      <c r="B232" s="28"/>
      <c r="C232" s="29"/>
      <c r="D232" s="30" t="s">
        <v>34</v>
      </c>
      <c r="E232" s="31">
        <f>SUM(E229:E231)</f>
        <v>12441000</v>
      </c>
      <c r="F232" s="31">
        <f>SUM(F229:F231)</f>
        <v>0</v>
      </c>
      <c r="G232" s="31">
        <f>SUM(G229:G231)</f>
        <v>0</v>
      </c>
      <c r="H232" s="31">
        <f t="shared" ref="H232:V232" si="74">SUM(H229:H231)</f>
        <v>0</v>
      </c>
      <c r="I232" s="31">
        <f t="shared" si="74"/>
        <v>0</v>
      </c>
      <c r="J232" s="31">
        <f t="shared" si="74"/>
        <v>0</v>
      </c>
      <c r="K232" s="31">
        <f t="shared" si="74"/>
        <v>0</v>
      </c>
      <c r="L232" s="31">
        <f t="shared" si="74"/>
        <v>0</v>
      </c>
      <c r="M232" s="31">
        <f t="shared" si="74"/>
        <v>0</v>
      </c>
      <c r="N232" s="31">
        <f t="shared" si="74"/>
        <v>0</v>
      </c>
      <c r="O232" s="31">
        <f t="shared" si="74"/>
        <v>0</v>
      </c>
      <c r="P232" s="31">
        <f t="shared" si="74"/>
        <v>0</v>
      </c>
      <c r="Q232" s="31">
        <f t="shared" si="74"/>
        <v>0</v>
      </c>
      <c r="R232" s="31">
        <f t="shared" si="74"/>
        <v>0</v>
      </c>
      <c r="S232" s="31">
        <f t="shared" si="74"/>
        <v>0</v>
      </c>
      <c r="T232" s="31">
        <f t="shared" si="74"/>
        <v>0</v>
      </c>
      <c r="U232" s="31">
        <f t="shared" si="74"/>
        <v>0</v>
      </c>
      <c r="V232" s="31">
        <f t="shared" si="74"/>
        <v>0</v>
      </c>
      <c r="W232" s="31">
        <f>SUM(W229:W231)</f>
        <v>0</v>
      </c>
      <c r="X232" s="31">
        <f>SUM(X229:X231)</f>
        <v>12441000</v>
      </c>
      <c r="Y232" s="32">
        <f t="shared" si="73"/>
        <v>0</v>
      </c>
    </row>
    <row r="233" spans="1:25" ht="21" customHeight="1" x14ac:dyDescent="0.25">
      <c r="A233" s="10"/>
      <c r="D233" s="11" t="s">
        <v>35</v>
      </c>
      <c r="E233" s="12">
        <f>[1]PWDs!G221</f>
        <v>0</v>
      </c>
      <c r="F233" s="12">
        <f>SUM(G233:W233)</f>
        <v>0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>
        <f>E233-F233</f>
        <v>0</v>
      </c>
      <c r="Y233" s="25" t="e">
        <f t="shared" si="73"/>
        <v>#DIV/0!</v>
      </c>
    </row>
    <row r="234" spans="1:25" s="20" customFormat="1" ht="20.45" customHeight="1" thickBot="1" x14ac:dyDescent="0.3">
      <c r="A234" s="33"/>
      <c r="B234" s="34"/>
      <c r="C234" s="35"/>
      <c r="D234" s="36" t="s">
        <v>36</v>
      </c>
      <c r="E234" s="37">
        <f>E233+E232</f>
        <v>12441000</v>
      </c>
      <c r="F234" s="37">
        <f>F233+F232</f>
        <v>0</v>
      </c>
      <c r="G234" s="37">
        <f>G233+G232</f>
        <v>0</v>
      </c>
      <c r="H234" s="37">
        <f t="shared" ref="H234:V234" si="75">H233+H232</f>
        <v>0</v>
      </c>
      <c r="I234" s="37">
        <f t="shared" si="75"/>
        <v>0</v>
      </c>
      <c r="J234" s="37">
        <f t="shared" si="75"/>
        <v>0</v>
      </c>
      <c r="K234" s="37">
        <f t="shared" si="75"/>
        <v>0</v>
      </c>
      <c r="L234" s="37">
        <f t="shared" si="75"/>
        <v>0</v>
      </c>
      <c r="M234" s="37">
        <f t="shared" si="75"/>
        <v>0</v>
      </c>
      <c r="N234" s="37">
        <f t="shared" si="75"/>
        <v>0</v>
      </c>
      <c r="O234" s="37">
        <f t="shared" si="75"/>
        <v>0</v>
      </c>
      <c r="P234" s="37">
        <f t="shared" si="75"/>
        <v>0</v>
      </c>
      <c r="Q234" s="37">
        <f t="shared" si="75"/>
        <v>0</v>
      </c>
      <c r="R234" s="37">
        <f t="shared" si="75"/>
        <v>0</v>
      </c>
      <c r="S234" s="37">
        <f t="shared" si="75"/>
        <v>0</v>
      </c>
      <c r="T234" s="37">
        <f t="shared" si="75"/>
        <v>0</v>
      </c>
      <c r="U234" s="37">
        <f t="shared" si="75"/>
        <v>0</v>
      </c>
      <c r="V234" s="37">
        <f t="shared" si="75"/>
        <v>0</v>
      </c>
      <c r="W234" s="37">
        <f>W233+W232</f>
        <v>0</v>
      </c>
      <c r="X234" s="37">
        <f>X233+X232</f>
        <v>12441000</v>
      </c>
      <c r="Y234" s="38">
        <f t="shared" si="73"/>
        <v>0</v>
      </c>
    </row>
    <row r="235" spans="1:25" ht="16.5" thickTop="1" x14ac:dyDescent="0.25">
      <c r="A235" s="10"/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3"/>
    </row>
    <row r="236" spans="1:25" x14ac:dyDescent="0.25">
      <c r="A236" s="10"/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3"/>
    </row>
    <row r="237" spans="1:25" x14ac:dyDescent="0.25">
      <c r="A237" s="10"/>
      <c r="B237" s="23" t="s">
        <v>72</v>
      </c>
      <c r="C237" s="24" t="s">
        <v>73</v>
      </c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3"/>
    </row>
    <row r="238" spans="1:25" x14ac:dyDescent="0.25">
      <c r="A238" s="10"/>
      <c r="D238" s="11" t="s">
        <v>32</v>
      </c>
      <c r="E238" s="12"/>
      <c r="F238" s="12">
        <f>SUM(G238:W238)</f>
        <v>0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>
        <f>E238-F238</f>
        <v>0</v>
      </c>
      <c r="Y238" s="25" t="e">
        <f t="shared" ref="Y238:Y243" si="76">F238/E238</f>
        <v>#DIV/0!</v>
      </c>
    </row>
    <row r="239" spans="1:25" x14ac:dyDescent="0.25">
      <c r="A239" s="10"/>
      <c r="D239" s="11" t="s">
        <v>33</v>
      </c>
      <c r="E239" s="12">
        <v>38907000</v>
      </c>
      <c r="F239" s="12">
        <f>SUM(G239:W239)</f>
        <v>1801722.3</v>
      </c>
      <c r="G239" s="12">
        <v>20719.03</v>
      </c>
      <c r="H239" s="12">
        <v>1537190.58</v>
      </c>
      <c r="I239" s="12"/>
      <c r="J239" s="12"/>
      <c r="K239" s="12"/>
      <c r="L239" s="12"/>
      <c r="M239" s="12"/>
      <c r="N239" s="12"/>
      <c r="O239" s="12"/>
      <c r="P239" s="12">
        <v>31403.33</v>
      </c>
      <c r="Q239" s="12">
        <v>23989.38</v>
      </c>
      <c r="R239" s="12"/>
      <c r="S239" s="12"/>
      <c r="T239" s="12"/>
      <c r="U239" s="12">
        <v>188419.98</v>
      </c>
      <c r="V239" s="12"/>
      <c r="W239" s="12"/>
      <c r="X239" s="12">
        <f>E239-F239</f>
        <v>37105277.700000003</v>
      </c>
      <c r="Y239" s="26">
        <f t="shared" si="76"/>
        <v>4.6308435500038554E-2</v>
      </c>
    </row>
    <row r="240" spans="1:25" x14ac:dyDescent="0.25">
      <c r="A240" s="10"/>
      <c r="D240" s="11" t="s">
        <v>8</v>
      </c>
      <c r="E240" s="12"/>
      <c r="F240" s="12">
        <f>SUM(G240:W240)</f>
        <v>0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>
        <f>E240-F240</f>
        <v>0</v>
      </c>
      <c r="Y240" s="25" t="e">
        <f t="shared" si="76"/>
        <v>#DIV/0!</v>
      </c>
    </row>
    <row r="241" spans="1:25" s="20" customFormat="1" ht="22.35" customHeight="1" x14ac:dyDescent="0.25">
      <c r="A241" s="27"/>
      <c r="B241" s="28"/>
      <c r="C241" s="29"/>
      <c r="D241" s="30" t="s">
        <v>34</v>
      </c>
      <c r="E241" s="31">
        <f>SUM(E238:E240)</f>
        <v>38907000</v>
      </c>
      <c r="F241" s="31">
        <f>SUM(F238:F240)</f>
        <v>1801722.3</v>
      </c>
      <c r="G241" s="31">
        <f>SUM(G238:G240)</f>
        <v>20719.03</v>
      </c>
      <c r="H241" s="31">
        <f t="shared" ref="H241:V241" si="77">SUM(H238:H240)</f>
        <v>1537190.58</v>
      </c>
      <c r="I241" s="31">
        <f t="shared" si="77"/>
        <v>0</v>
      </c>
      <c r="J241" s="31">
        <f t="shared" si="77"/>
        <v>0</v>
      </c>
      <c r="K241" s="31">
        <f t="shared" si="77"/>
        <v>0</v>
      </c>
      <c r="L241" s="31">
        <f t="shared" si="77"/>
        <v>0</v>
      </c>
      <c r="M241" s="31">
        <f t="shared" si="77"/>
        <v>0</v>
      </c>
      <c r="N241" s="31">
        <f t="shared" si="77"/>
        <v>0</v>
      </c>
      <c r="O241" s="31">
        <f t="shared" si="77"/>
        <v>0</v>
      </c>
      <c r="P241" s="31">
        <f t="shared" si="77"/>
        <v>31403.33</v>
      </c>
      <c r="Q241" s="31">
        <f t="shared" si="77"/>
        <v>23989.38</v>
      </c>
      <c r="R241" s="31">
        <f t="shared" si="77"/>
        <v>0</v>
      </c>
      <c r="S241" s="31">
        <f t="shared" si="77"/>
        <v>0</v>
      </c>
      <c r="T241" s="31">
        <f t="shared" si="77"/>
        <v>0</v>
      </c>
      <c r="U241" s="31">
        <f t="shared" si="77"/>
        <v>188419.98</v>
      </c>
      <c r="V241" s="31">
        <f t="shared" si="77"/>
        <v>0</v>
      </c>
      <c r="W241" s="31">
        <f>SUM(W238:W240)</f>
        <v>0</v>
      </c>
      <c r="X241" s="31">
        <f>SUM(X238:X240)</f>
        <v>37105277.700000003</v>
      </c>
      <c r="Y241" s="32">
        <f t="shared" si="76"/>
        <v>4.6308435500038554E-2</v>
      </c>
    </row>
    <row r="242" spans="1:25" ht="21" customHeight="1" x14ac:dyDescent="0.25">
      <c r="A242" s="10"/>
      <c r="D242" s="11" t="s">
        <v>35</v>
      </c>
      <c r="E242" s="12">
        <f>[1]StreetChildren!G221</f>
        <v>0</v>
      </c>
      <c r="F242" s="12">
        <f>SUM(G242:W242)</f>
        <v>0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>
        <f>E242-F242</f>
        <v>0</v>
      </c>
      <c r="Y242" s="25" t="e">
        <f t="shared" si="76"/>
        <v>#DIV/0!</v>
      </c>
    </row>
    <row r="243" spans="1:25" s="20" customFormat="1" ht="20.45" customHeight="1" thickBot="1" x14ac:dyDescent="0.3">
      <c r="A243" s="33"/>
      <c r="B243" s="34"/>
      <c r="C243" s="35"/>
      <c r="D243" s="36" t="s">
        <v>36</v>
      </c>
      <c r="E243" s="37">
        <f>E242+E241</f>
        <v>38907000</v>
      </c>
      <c r="F243" s="37">
        <f>F242+F241</f>
        <v>1801722.3</v>
      </c>
      <c r="G243" s="37">
        <f>G242+G241</f>
        <v>20719.03</v>
      </c>
      <c r="H243" s="37">
        <f t="shared" ref="H243:V243" si="78">H242+H241</f>
        <v>1537190.58</v>
      </c>
      <c r="I243" s="37">
        <f t="shared" si="78"/>
        <v>0</v>
      </c>
      <c r="J243" s="37">
        <f t="shared" si="78"/>
        <v>0</v>
      </c>
      <c r="K243" s="37">
        <f t="shared" si="78"/>
        <v>0</v>
      </c>
      <c r="L243" s="37">
        <f t="shared" si="78"/>
        <v>0</v>
      </c>
      <c r="M243" s="37">
        <f t="shared" si="78"/>
        <v>0</v>
      </c>
      <c r="N243" s="37">
        <f t="shared" si="78"/>
        <v>0</v>
      </c>
      <c r="O243" s="37">
        <f t="shared" si="78"/>
        <v>0</v>
      </c>
      <c r="P243" s="37">
        <f t="shared" si="78"/>
        <v>31403.33</v>
      </c>
      <c r="Q243" s="37">
        <f t="shared" si="78"/>
        <v>23989.38</v>
      </c>
      <c r="R243" s="37">
        <f t="shared" si="78"/>
        <v>0</v>
      </c>
      <c r="S243" s="37">
        <f t="shared" si="78"/>
        <v>0</v>
      </c>
      <c r="T243" s="37">
        <f t="shared" si="78"/>
        <v>0</v>
      </c>
      <c r="U243" s="37">
        <f t="shared" si="78"/>
        <v>188419.98</v>
      </c>
      <c r="V243" s="37">
        <f t="shared" si="78"/>
        <v>0</v>
      </c>
      <c r="W243" s="37">
        <f>W242+W241</f>
        <v>0</v>
      </c>
      <c r="X243" s="37">
        <f>X242+X241</f>
        <v>37105277.700000003</v>
      </c>
      <c r="Y243" s="38">
        <f t="shared" si="76"/>
        <v>4.6308435500038554E-2</v>
      </c>
    </row>
    <row r="244" spans="1:25" ht="16.5" thickTop="1" x14ac:dyDescent="0.25">
      <c r="A244" s="10"/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3"/>
    </row>
    <row r="245" spans="1:25" x14ac:dyDescent="0.25">
      <c r="A245" s="10"/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3"/>
    </row>
    <row r="246" spans="1:25" x14ac:dyDescent="0.25">
      <c r="A246" s="10"/>
      <c r="B246" s="23" t="s">
        <v>74</v>
      </c>
      <c r="C246" s="24" t="s">
        <v>75</v>
      </c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3"/>
    </row>
    <row r="247" spans="1:25" x14ac:dyDescent="0.25">
      <c r="A247" s="10"/>
      <c r="D247" s="11" t="s">
        <v>32</v>
      </c>
      <c r="E247" s="12"/>
      <c r="F247" s="12">
        <f>SUM(G247:W247)</f>
        <v>0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>
        <f>E247-F247</f>
        <v>0</v>
      </c>
      <c r="Y247" s="25" t="e">
        <f t="shared" ref="Y247:Y252" si="79">F247/E247</f>
        <v>#DIV/0!</v>
      </c>
    </row>
    <row r="248" spans="1:25" x14ac:dyDescent="0.25">
      <c r="A248" s="10"/>
      <c r="D248" s="11" t="s">
        <v>33</v>
      </c>
      <c r="E248" s="12">
        <v>156011000</v>
      </c>
      <c r="F248" s="12">
        <f>SUM(G248:W248)</f>
        <v>0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>
        <f>E248-F248</f>
        <v>156011000</v>
      </c>
      <c r="Y248" s="26">
        <f t="shared" si="79"/>
        <v>0</v>
      </c>
    </row>
    <row r="249" spans="1:25" x14ac:dyDescent="0.25">
      <c r="A249" s="10"/>
      <c r="D249" s="11" t="s">
        <v>8</v>
      </c>
      <c r="E249" s="12"/>
      <c r="F249" s="12">
        <f>SUM(G249:W249)</f>
        <v>0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>
        <f>E249-F249</f>
        <v>0</v>
      </c>
      <c r="Y249" s="25" t="e">
        <f t="shared" si="79"/>
        <v>#DIV/0!</v>
      </c>
    </row>
    <row r="250" spans="1:25" s="20" customFormat="1" ht="22.35" customHeight="1" x14ac:dyDescent="0.25">
      <c r="A250" s="27"/>
      <c r="B250" s="28"/>
      <c r="C250" s="29"/>
      <c r="D250" s="30" t="s">
        <v>34</v>
      </c>
      <c r="E250" s="31">
        <f>SUM(E247:E249)</f>
        <v>156011000</v>
      </c>
      <c r="F250" s="31">
        <f>SUM(F247:F249)</f>
        <v>0</v>
      </c>
      <c r="G250" s="31">
        <f>SUM(G247:G249)</f>
        <v>0</v>
      </c>
      <c r="H250" s="31">
        <f t="shared" ref="H250:V250" si="80">SUM(H247:H249)</f>
        <v>0</v>
      </c>
      <c r="I250" s="31">
        <f t="shared" si="80"/>
        <v>0</v>
      </c>
      <c r="J250" s="31">
        <f t="shared" si="80"/>
        <v>0</v>
      </c>
      <c r="K250" s="31">
        <f t="shared" si="80"/>
        <v>0</v>
      </c>
      <c r="L250" s="31">
        <f t="shared" si="80"/>
        <v>0</v>
      </c>
      <c r="M250" s="31">
        <f t="shared" si="80"/>
        <v>0</v>
      </c>
      <c r="N250" s="31">
        <f t="shared" si="80"/>
        <v>0</v>
      </c>
      <c r="O250" s="31">
        <f t="shared" si="80"/>
        <v>0</v>
      </c>
      <c r="P250" s="31">
        <f t="shared" si="80"/>
        <v>0</v>
      </c>
      <c r="Q250" s="31">
        <f t="shared" si="80"/>
        <v>0</v>
      </c>
      <c r="R250" s="31">
        <f t="shared" si="80"/>
        <v>0</v>
      </c>
      <c r="S250" s="31">
        <f t="shared" si="80"/>
        <v>0</v>
      </c>
      <c r="T250" s="31">
        <f t="shared" si="80"/>
        <v>0</v>
      </c>
      <c r="U250" s="31">
        <f t="shared" si="80"/>
        <v>0</v>
      </c>
      <c r="V250" s="31">
        <f t="shared" si="80"/>
        <v>0</v>
      </c>
      <c r="W250" s="31">
        <f>SUM(W247:W249)</f>
        <v>0</v>
      </c>
      <c r="X250" s="31">
        <f>SUM(X247:X249)</f>
        <v>156011000</v>
      </c>
      <c r="Y250" s="32">
        <f t="shared" si="79"/>
        <v>0</v>
      </c>
    </row>
    <row r="251" spans="1:25" ht="21" customHeight="1" x14ac:dyDescent="0.25">
      <c r="A251" s="10"/>
      <c r="D251" s="11" t="s">
        <v>35</v>
      </c>
      <c r="E251" s="12">
        <f>[1]Bangun!G221</f>
        <v>0</v>
      </c>
      <c r="F251" s="12">
        <f>SUM(G251:W251)</f>
        <v>0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>
        <f>E251-F251</f>
        <v>0</v>
      </c>
      <c r="Y251" s="25" t="e">
        <f t="shared" si="79"/>
        <v>#DIV/0!</v>
      </c>
    </row>
    <row r="252" spans="1:25" s="20" customFormat="1" ht="20.45" customHeight="1" thickBot="1" x14ac:dyDescent="0.3">
      <c r="A252" s="33"/>
      <c r="B252" s="34"/>
      <c r="C252" s="35"/>
      <c r="D252" s="36" t="s">
        <v>36</v>
      </c>
      <c r="E252" s="37">
        <f>E251+E250</f>
        <v>156011000</v>
      </c>
      <c r="F252" s="37">
        <f>F251+F250</f>
        <v>0</v>
      </c>
      <c r="G252" s="37">
        <f>G251+G250</f>
        <v>0</v>
      </c>
      <c r="H252" s="37">
        <f t="shared" ref="H252:V252" si="81">H251+H250</f>
        <v>0</v>
      </c>
      <c r="I252" s="37">
        <f t="shared" si="81"/>
        <v>0</v>
      </c>
      <c r="J252" s="37">
        <f t="shared" si="81"/>
        <v>0</v>
      </c>
      <c r="K252" s="37">
        <f t="shared" si="81"/>
        <v>0</v>
      </c>
      <c r="L252" s="37">
        <f t="shared" si="81"/>
        <v>0</v>
      </c>
      <c r="M252" s="37">
        <f t="shared" si="81"/>
        <v>0</v>
      </c>
      <c r="N252" s="37">
        <f t="shared" si="81"/>
        <v>0</v>
      </c>
      <c r="O252" s="37">
        <f t="shared" si="81"/>
        <v>0</v>
      </c>
      <c r="P252" s="37">
        <f t="shared" si="81"/>
        <v>0</v>
      </c>
      <c r="Q252" s="37">
        <f t="shared" si="81"/>
        <v>0</v>
      </c>
      <c r="R252" s="37">
        <f t="shared" si="81"/>
        <v>0</v>
      </c>
      <c r="S252" s="37">
        <f t="shared" si="81"/>
        <v>0</v>
      </c>
      <c r="T252" s="37">
        <f t="shared" si="81"/>
        <v>0</v>
      </c>
      <c r="U252" s="37">
        <f t="shared" si="81"/>
        <v>0</v>
      </c>
      <c r="V252" s="37">
        <f t="shared" si="81"/>
        <v>0</v>
      </c>
      <c r="W252" s="37">
        <f>W251+W250</f>
        <v>0</v>
      </c>
      <c r="X252" s="37">
        <f>X251+X250</f>
        <v>156011000</v>
      </c>
      <c r="Y252" s="38">
        <f t="shared" si="79"/>
        <v>0</v>
      </c>
    </row>
    <row r="253" spans="1:25" ht="16.5" thickTop="1" x14ac:dyDescent="0.25">
      <c r="A253" s="10"/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3"/>
    </row>
    <row r="254" spans="1:25" x14ac:dyDescent="0.25">
      <c r="A254" s="10"/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3"/>
    </row>
    <row r="255" spans="1:25" x14ac:dyDescent="0.25">
      <c r="A255" s="10"/>
      <c r="B255" s="23" t="s">
        <v>76</v>
      </c>
      <c r="C255" s="24" t="s">
        <v>77</v>
      </c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3"/>
    </row>
    <row r="256" spans="1:25" x14ac:dyDescent="0.25">
      <c r="A256" s="10"/>
      <c r="D256" s="11" t="s">
        <v>32</v>
      </c>
      <c r="E256" s="12"/>
      <c r="F256" s="12">
        <f>SUM(G256:W256)</f>
        <v>0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>
        <f>E256-F256</f>
        <v>0</v>
      </c>
      <c r="Y256" s="25" t="e">
        <f t="shared" ref="Y256:Y261" si="82">F256/E256</f>
        <v>#DIV/0!</v>
      </c>
    </row>
    <row r="257" spans="1:25" x14ac:dyDescent="0.25">
      <c r="A257" s="10"/>
      <c r="D257" s="11" t="s">
        <v>33</v>
      </c>
      <c r="E257" s="12">
        <v>1174105000</v>
      </c>
      <c r="F257" s="12">
        <f>SUM(G257:W257)</f>
        <v>0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>
        <f>E257-F257</f>
        <v>1174105000</v>
      </c>
      <c r="Y257" s="26">
        <f t="shared" si="82"/>
        <v>0</v>
      </c>
    </row>
    <row r="258" spans="1:25" x14ac:dyDescent="0.25">
      <c r="A258" s="10"/>
      <c r="D258" s="11" t="s">
        <v>8</v>
      </c>
      <c r="E258" s="12">
        <f>10600000-10600000</f>
        <v>0</v>
      </c>
      <c r="F258" s="12">
        <f>SUM(G258:W258)</f>
        <v>0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>
        <f>E258-F258</f>
        <v>0</v>
      </c>
      <c r="Y258" s="25" t="e">
        <f t="shared" si="82"/>
        <v>#DIV/0!</v>
      </c>
    </row>
    <row r="259" spans="1:25" s="20" customFormat="1" ht="22.35" customHeight="1" x14ac:dyDescent="0.25">
      <c r="A259" s="27"/>
      <c r="B259" s="28"/>
      <c r="C259" s="29"/>
      <c r="D259" s="30" t="s">
        <v>34</v>
      </c>
      <c r="E259" s="31">
        <f>SUM(E256:E258)</f>
        <v>1174105000</v>
      </c>
      <c r="F259" s="31">
        <f>SUM(F256:F258)</f>
        <v>0</v>
      </c>
      <c r="G259" s="31">
        <f>SUM(G256:G258)</f>
        <v>0</v>
      </c>
      <c r="H259" s="31">
        <f t="shared" ref="H259:V259" si="83">SUM(H256:H258)</f>
        <v>0</v>
      </c>
      <c r="I259" s="31">
        <f t="shared" si="83"/>
        <v>0</v>
      </c>
      <c r="J259" s="31">
        <f t="shared" si="83"/>
        <v>0</v>
      </c>
      <c r="K259" s="31">
        <f t="shared" si="83"/>
        <v>0</v>
      </c>
      <c r="L259" s="31">
        <f t="shared" si="83"/>
        <v>0</v>
      </c>
      <c r="M259" s="31">
        <f t="shared" si="83"/>
        <v>0</v>
      </c>
      <c r="N259" s="31">
        <f t="shared" si="83"/>
        <v>0</v>
      </c>
      <c r="O259" s="31">
        <f t="shared" si="83"/>
        <v>0</v>
      </c>
      <c r="P259" s="31">
        <f t="shared" si="83"/>
        <v>0</v>
      </c>
      <c r="Q259" s="31">
        <f t="shared" si="83"/>
        <v>0</v>
      </c>
      <c r="R259" s="31">
        <f t="shared" si="83"/>
        <v>0</v>
      </c>
      <c r="S259" s="31">
        <f t="shared" si="83"/>
        <v>0</v>
      </c>
      <c r="T259" s="31">
        <f t="shared" si="83"/>
        <v>0</v>
      </c>
      <c r="U259" s="31">
        <f t="shared" si="83"/>
        <v>0</v>
      </c>
      <c r="V259" s="31">
        <f t="shared" si="83"/>
        <v>0</v>
      </c>
      <c r="W259" s="31">
        <f>SUM(W256:W258)</f>
        <v>0</v>
      </c>
      <c r="X259" s="31">
        <f>SUM(X256:X258)</f>
        <v>1174105000</v>
      </c>
      <c r="Y259" s="32">
        <f t="shared" si="82"/>
        <v>0</v>
      </c>
    </row>
    <row r="260" spans="1:25" ht="21" customHeight="1" x14ac:dyDescent="0.25">
      <c r="A260" s="10"/>
      <c r="D260" s="11" t="s">
        <v>35</v>
      </c>
      <c r="E260" s="12">
        <f>[1]TaxReform!G221</f>
        <v>0</v>
      </c>
      <c r="F260" s="12">
        <f>SUM(G260:W260)</f>
        <v>0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>
        <f>E260-F260</f>
        <v>0</v>
      </c>
      <c r="Y260" s="25" t="e">
        <f t="shared" si="82"/>
        <v>#DIV/0!</v>
      </c>
    </row>
    <row r="261" spans="1:25" s="20" customFormat="1" ht="20.45" customHeight="1" thickBot="1" x14ac:dyDescent="0.3">
      <c r="A261" s="33"/>
      <c r="B261" s="34"/>
      <c r="C261" s="35"/>
      <c r="D261" s="36" t="s">
        <v>36</v>
      </c>
      <c r="E261" s="37">
        <f>E260+E259</f>
        <v>1174105000</v>
      </c>
      <c r="F261" s="37">
        <f>F260+F259</f>
        <v>0</v>
      </c>
      <c r="G261" s="37">
        <f>G260+G259</f>
        <v>0</v>
      </c>
      <c r="H261" s="37">
        <f t="shared" ref="H261:V261" si="84">H260+H259</f>
        <v>0</v>
      </c>
      <c r="I261" s="37">
        <f t="shared" si="84"/>
        <v>0</v>
      </c>
      <c r="J261" s="37">
        <f t="shared" si="84"/>
        <v>0</v>
      </c>
      <c r="K261" s="37">
        <f t="shared" si="84"/>
        <v>0</v>
      </c>
      <c r="L261" s="37">
        <f t="shared" si="84"/>
        <v>0</v>
      </c>
      <c r="M261" s="37">
        <f t="shared" si="84"/>
        <v>0</v>
      </c>
      <c r="N261" s="37">
        <f t="shared" si="84"/>
        <v>0</v>
      </c>
      <c r="O261" s="37">
        <f t="shared" si="84"/>
        <v>0</v>
      </c>
      <c r="P261" s="37">
        <f t="shared" si="84"/>
        <v>0</v>
      </c>
      <c r="Q261" s="37">
        <f t="shared" si="84"/>
        <v>0</v>
      </c>
      <c r="R261" s="37">
        <f t="shared" si="84"/>
        <v>0</v>
      </c>
      <c r="S261" s="37">
        <f t="shared" si="84"/>
        <v>0</v>
      </c>
      <c r="T261" s="37">
        <f t="shared" si="84"/>
        <v>0</v>
      </c>
      <c r="U261" s="37">
        <f t="shared" si="84"/>
        <v>0</v>
      </c>
      <c r="V261" s="37">
        <f t="shared" si="84"/>
        <v>0</v>
      </c>
      <c r="W261" s="37">
        <f>W260+W259</f>
        <v>0</v>
      </c>
      <c r="X261" s="37">
        <f>X260+X259</f>
        <v>1174105000</v>
      </c>
      <c r="Y261" s="38">
        <f t="shared" si="82"/>
        <v>0</v>
      </c>
    </row>
    <row r="262" spans="1:25" ht="16.5" thickTop="1" x14ac:dyDescent="0.25">
      <c r="A262" s="10"/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3"/>
    </row>
    <row r="263" spans="1:25" x14ac:dyDescent="0.25">
      <c r="A263" s="10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3"/>
    </row>
    <row r="264" spans="1:25" x14ac:dyDescent="0.25">
      <c r="A264" s="10"/>
      <c r="B264" s="23" t="s">
        <v>78</v>
      </c>
      <c r="C264" s="24" t="s">
        <v>79</v>
      </c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3"/>
    </row>
    <row r="265" spans="1:25" x14ac:dyDescent="0.25">
      <c r="A265" s="10"/>
      <c r="D265" s="11" t="s">
        <v>32</v>
      </c>
      <c r="E265" s="12">
        <v>22000000</v>
      </c>
      <c r="F265" s="12">
        <f>SUM(G265:W265)</f>
        <v>1007871.88</v>
      </c>
      <c r="G265" s="12">
        <v>1007871.88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>
        <f>E265-F265</f>
        <v>20992128.120000001</v>
      </c>
      <c r="Y265" s="26">
        <f t="shared" ref="Y265:Y270" si="85">F265/E265</f>
        <v>4.5812358181818183E-2</v>
      </c>
    </row>
    <row r="266" spans="1:25" x14ac:dyDescent="0.25">
      <c r="A266" s="10"/>
      <c r="D266" s="11" t="s">
        <v>33</v>
      </c>
      <c r="E266" s="12">
        <v>68000000</v>
      </c>
      <c r="F266" s="12">
        <f>SUM(G266:W266)</f>
        <v>237030.14</v>
      </c>
      <c r="G266" s="12">
        <v>237030.14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>
        <f>E266-F266</f>
        <v>67762969.859999999</v>
      </c>
      <c r="Y266" s="26">
        <f t="shared" si="85"/>
        <v>3.4857373529411768E-3</v>
      </c>
    </row>
    <row r="267" spans="1:25" x14ac:dyDescent="0.25">
      <c r="A267" s="10"/>
      <c r="D267" s="11" t="s">
        <v>8</v>
      </c>
      <c r="E267" s="12"/>
      <c r="F267" s="12">
        <f>SUM(G267:W267)</f>
        <v>0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>
        <f>E267-F267</f>
        <v>0</v>
      </c>
      <c r="Y267" s="25" t="e">
        <f t="shared" si="85"/>
        <v>#DIV/0!</v>
      </c>
    </row>
    <row r="268" spans="1:25" s="20" customFormat="1" ht="22.35" customHeight="1" x14ac:dyDescent="0.25">
      <c r="A268" s="27"/>
      <c r="B268" s="28"/>
      <c r="C268" s="29"/>
      <c r="D268" s="30" t="s">
        <v>34</v>
      </c>
      <c r="E268" s="31">
        <f>SUM(E265:E267)</f>
        <v>90000000</v>
      </c>
      <c r="F268" s="31">
        <f>SUM(F265:F267)</f>
        <v>1244902.02</v>
      </c>
      <c r="G268" s="31">
        <f>SUM(G265:G267)</f>
        <v>1244902.02</v>
      </c>
      <c r="H268" s="31">
        <f t="shared" ref="H268:V268" si="86">SUM(H265:H267)</f>
        <v>0</v>
      </c>
      <c r="I268" s="31">
        <f t="shared" si="86"/>
        <v>0</v>
      </c>
      <c r="J268" s="31">
        <f t="shared" si="86"/>
        <v>0</v>
      </c>
      <c r="K268" s="31">
        <f t="shared" si="86"/>
        <v>0</v>
      </c>
      <c r="L268" s="31">
        <f t="shared" si="86"/>
        <v>0</v>
      </c>
      <c r="M268" s="31">
        <f t="shared" si="86"/>
        <v>0</v>
      </c>
      <c r="N268" s="31">
        <f t="shared" si="86"/>
        <v>0</v>
      </c>
      <c r="O268" s="31">
        <f t="shared" si="86"/>
        <v>0</v>
      </c>
      <c r="P268" s="31">
        <f t="shared" si="86"/>
        <v>0</v>
      </c>
      <c r="Q268" s="31">
        <f t="shared" si="86"/>
        <v>0</v>
      </c>
      <c r="R268" s="31">
        <f t="shared" si="86"/>
        <v>0</v>
      </c>
      <c r="S268" s="31">
        <f t="shared" si="86"/>
        <v>0</v>
      </c>
      <c r="T268" s="31">
        <f t="shared" si="86"/>
        <v>0</v>
      </c>
      <c r="U268" s="31">
        <f t="shared" si="86"/>
        <v>0</v>
      </c>
      <c r="V268" s="31">
        <f t="shared" si="86"/>
        <v>0</v>
      </c>
      <c r="W268" s="31">
        <f>SUM(W265:W267)</f>
        <v>0</v>
      </c>
      <c r="X268" s="31">
        <f>SUM(X265:X267)</f>
        <v>88755097.980000004</v>
      </c>
      <c r="Y268" s="32">
        <f t="shared" si="85"/>
        <v>1.3832244666666667E-2</v>
      </c>
    </row>
    <row r="269" spans="1:25" ht="21" customHeight="1" x14ac:dyDescent="0.25">
      <c r="A269" s="10"/>
      <c r="D269" s="11" t="s">
        <v>35</v>
      </c>
      <c r="E269" s="12">
        <f>[1]DistressedOverseas!G221</f>
        <v>0</v>
      </c>
      <c r="F269" s="12">
        <f>SUM(G269:W269)</f>
        <v>0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>
        <f>E269-F269</f>
        <v>0</v>
      </c>
      <c r="Y269" s="25" t="e">
        <f t="shared" si="85"/>
        <v>#DIV/0!</v>
      </c>
    </row>
    <row r="270" spans="1:25" s="20" customFormat="1" ht="20.45" customHeight="1" thickBot="1" x14ac:dyDescent="0.3">
      <c r="A270" s="33"/>
      <c r="B270" s="34"/>
      <c r="C270" s="35"/>
      <c r="D270" s="36" t="s">
        <v>36</v>
      </c>
      <c r="E270" s="37">
        <f>E269+E268</f>
        <v>90000000</v>
      </c>
      <c r="F270" s="37">
        <f>F269+F268</f>
        <v>1244902.02</v>
      </c>
      <c r="G270" s="37">
        <f>G269+G268</f>
        <v>1244902.02</v>
      </c>
      <c r="H270" s="37">
        <f t="shared" ref="H270:V270" si="87">H269+H268</f>
        <v>0</v>
      </c>
      <c r="I270" s="37">
        <f t="shared" si="87"/>
        <v>0</v>
      </c>
      <c r="J270" s="37">
        <f t="shared" si="87"/>
        <v>0</v>
      </c>
      <c r="K270" s="37">
        <f t="shared" si="87"/>
        <v>0</v>
      </c>
      <c r="L270" s="37">
        <f t="shared" si="87"/>
        <v>0</v>
      </c>
      <c r="M270" s="37">
        <f t="shared" si="87"/>
        <v>0</v>
      </c>
      <c r="N270" s="37">
        <f t="shared" si="87"/>
        <v>0</v>
      </c>
      <c r="O270" s="37">
        <f t="shared" si="87"/>
        <v>0</v>
      </c>
      <c r="P270" s="37">
        <f t="shared" si="87"/>
        <v>0</v>
      </c>
      <c r="Q270" s="37">
        <f t="shared" si="87"/>
        <v>0</v>
      </c>
      <c r="R270" s="37">
        <f t="shared" si="87"/>
        <v>0</v>
      </c>
      <c r="S270" s="37">
        <f t="shared" si="87"/>
        <v>0</v>
      </c>
      <c r="T270" s="37">
        <f t="shared" si="87"/>
        <v>0</v>
      </c>
      <c r="U270" s="37">
        <f t="shared" si="87"/>
        <v>0</v>
      </c>
      <c r="V270" s="37">
        <f t="shared" si="87"/>
        <v>0</v>
      </c>
      <c r="W270" s="37">
        <f>W269+W268</f>
        <v>0</v>
      </c>
      <c r="X270" s="37">
        <f>X269+X268</f>
        <v>88755097.980000004</v>
      </c>
      <c r="Y270" s="38">
        <f t="shared" si="85"/>
        <v>1.3832244666666667E-2</v>
      </c>
    </row>
    <row r="271" spans="1:25" ht="16.5" thickTop="1" x14ac:dyDescent="0.25">
      <c r="A271" s="10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3"/>
    </row>
    <row r="272" spans="1:25" x14ac:dyDescent="0.25">
      <c r="A272" s="10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3"/>
    </row>
    <row r="273" spans="1:25" x14ac:dyDescent="0.25">
      <c r="A273" s="10"/>
      <c r="B273" s="23" t="s">
        <v>80</v>
      </c>
      <c r="C273" s="24" t="s">
        <v>81</v>
      </c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3"/>
    </row>
    <row r="274" spans="1:25" x14ac:dyDescent="0.25">
      <c r="A274" s="10"/>
      <c r="D274" s="11" t="s">
        <v>32</v>
      </c>
      <c r="E274" s="12"/>
      <c r="F274" s="12">
        <f>SUM(G274:W274)</f>
        <v>0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>
        <f>E274-F274</f>
        <v>0</v>
      </c>
      <c r="Y274" s="25" t="e">
        <f t="shared" ref="Y274:Y279" si="88">F274/E274</f>
        <v>#DIV/0!</v>
      </c>
    </row>
    <row r="275" spans="1:25" x14ac:dyDescent="0.25">
      <c r="A275" s="10"/>
      <c r="D275" s="11" t="s">
        <v>33</v>
      </c>
      <c r="E275" s="12">
        <v>52473000</v>
      </c>
      <c r="F275" s="12">
        <f>SUM(G275:W275)</f>
        <v>0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>
        <f>E275-F275</f>
        <v>52473000</v>
      </c>
      <c r="Y275" s="26">
        <f t="shared" si="88"/>
        <v>0</v>
      </c>
    </row>
    <row r="276" spans="1:25" x14ac:dyDescent="0.25">
      <c r="A276" s="10"/>
      <c r="D276" s="11" t="s">
        <v>8</v>
      </c>
      <c r="E276" s="12"/>
      <c r="F276" s="12">
        <f>SUM(G276:W276)</f>
        <v>0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>
        <f>E276-F276</f>
        <v>0</v>
      </c>
      <c r="Y276" s="25" t="e">
        <f t="shared" si="88"/>
        <v>#DIV/0!</v>
      </c>
    </row>
    <row r="277" spans="1:25" s="20" customFormat="1" ht="22.35" customHeight="1" x14ac:dyDescent="0.25">
      <c r="A277" s="27"/>
      <c r="B277" s="28"/>
      <c r="C277" s="29"/>
      <c r="D277" s="30" t="s">
        <v>34</v>
      </c>
      <c r="E277" s="31">
        <f>SUM(E274:E276)</f>
        <v>52473000</v>
      </c>
      <c r="F277" s="31">
        <f>SUM(F274:F276)</f>
        <v>0</v>
      </c>
      <c r="G277" s="31">
        <f>SUM(G274:G276)</f>
        <v>0</v>
      </c>
      <c r="H277" s="31">
        <f t="shared" ref="H277:V277" si="89">SUM(H274:H276)</f>
        <v>0</v>
      </c>
      <c r="I277" s="31">
        <f t="shared" si="89"/>
        <v>0</v>
      </c>
      <c r="J277" s="31">
        <f t="shared" si="89"/>
        <v>0</v>
      </c>
      <c r="K277" s="31">
        <f t="shared" si="89"/>
        <v>0</v>
      </c>
      <c r="L277" s="31">
        <f t="shared" si="89"/>
        <v>0</v>
      </c>
      <c r="M277" s="31">
        <f t="shared" si="89"/>
        <v>0</v>
      </c>
      <c r="N277" s="31">
        <f t="shared" si="89"/>
        <v>0</v>
      </c>
      <c r="O277" s="31">
        <f t="shared" si="89"/>
        <v>0</v>
      </c>
      <c r="P277" s="31">
        <f t="shared" si="89"/>
        <v>0</v>
      </c>
      <c r="Q277" s="31">
        <f t="shared" si="89"/>
        <v>0</v>
      </c>
      <c r="R277" s="31">
        <f t="shared" si="89"/>
        <v>0</v>
      </c>
      <c r="S277" s="31">
        <f t="shared" si="89"/>
        <v>0</v>
      </c>
      <c r="T277" s="31">
        <f t="shared" si="89"/>
        <v>0</v>
      </c>
      <c r="U277" s="31">
        <f t="shared" si="89"/>
        <v>0</v>
      </c>
      <c r="V277" s="31">
        <f t="shared" si="89"/>
        <v>0</v>
      </c>
      <c r="W277" s="31">
        <f>SUM(W274:W276)</f>
        <v>0</v>
      </c>
      <c r="X277" s="31">
        <f>SUM(X274:X276)</f>
        <v>52473000</v>
      </c>
      <c r="Y277" s="32">
        <f t="shared" si="88"/>
        <v>0</v>
      </c>
    </row>
    <row r="278" spans="1:25" ht="21" customHeight="1" x14ac:dyDescent="0.25">
      <c r="A278" s="10"/>
      <c r="D278" s="11" t="s">
        <v>35</v>
      </c>
      <c r="E278" s="12">
        <f>[1]Deportees!G221</f>
        <v>0</v>
      </c>
      <c r="F278" s="12">
        <f>SUM(G278:W278)</f>
        <v>0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>
        <f>E278-F278</f>
        <v>0</v>
      </c>
      <c r="Y278" s="25" t="e">
        <f t="shared" si="88"/>
        <v>#DIV/0!</v>
      </c>
    </row>
    <row r="279" spans="1:25" s="20" customFormat="1" ht="20.45" customHeight="1" thickBot="1" x14ac:dyDescent="0.3">
      <c r="A279" s="33"/>
      <c r="B279" s="34"/>
      <c r="C279" s="35"/>
      <c r="D279" s="36" t="s">
        <v>36</v>
      </c>
      <c r="E279" s="37">
        <f>E278+E277</f>
        <v>52473000</v>
      </c>
      <c r="F279" s="37">
        <f>F278+F277</f>
        <v>0</v>
      </c>
      <c r="G279" s="37">
        <f>G278+G277</f>
        <v>0</v>
      </c>
      <c r="H279" s="37">
        <f t="shared" ref="H279:V279" si="90">H278+H277</f>
        <v>0</v>
      </c>
      <c r="I279" s="37">
        <f t="shared" si="90"/>
        <v>0</v>
      </c>
      <c r="J279" s="37">
        <f t="shared" si="90"/>
        <v>0</v>
      </c>
      <c r="K279" s="37">
        <f t="shared" si="90"/>
        <v>0</v>
      </c>
      <c r="L279" s="37">
        <f t="shared" si="90"/>
        <v>0</v>
      </c>
      <c r="M279" s="37">
        <f t="shared" si="90"/>
        <v>0</v>
      </c>
      <c r="N279" s="37">
        <f t="shared" si="90"/>
        <v>0</v>
      </c>
      <c r="O279" s="37">
        <f t="shared" si="90"/>
        <v>0</v>
      </c>
      <c r="P279" s="37">
        <f t="shared" si="90"/>
        <v>0</v>
      </c>
      <c r="Q279" s="37">
        <f t="shared" si="90"/>
        <v>0</v>
      </c>
      <c r="R279" s="37">
        <f t="shared" si="90"/>
        <v>0</v>
      </c>
      <c r="S279" s="37">
        <f t="shared" si="90"/>
        <v>0</v>
      </c>
      <c r="T279" s="37">
        <f t="shared" si="90"/>
        <v>0</v>
      </c>
      <c r="U279" s="37">
        <f t="shared" si="90"/>
        <v>0</v>
      </c>
      <c r="V279" s="37">
        <f t="shared" si="90"/>
        <v>0</v>
      </c>
      <c r="W279" s="37">
        <f>W278+W277</f>
        <v>0</v>
      </c>
      <c r="X279" s="37">
        <f>X278+X277</f>
        <v>52473000</v>
      </c>
      <c r="Y279" s="38">
        <f t="shared" si="88"/>
        <v>0</v>
      </c>
    </row>
    <row r="280" spans="1:25" ht="16.5" thickTop="1" x14ac:dyDescent="0.25">
      <c r="A280" s="10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3"/>
    </row>
    <row r="281" spans="1:25" x14ac:dyDescent="0.25">
      <c r="A281" s="10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3"/>
    </row>
    <row r="282" spans="1:25" x14ac:dyDescent="0.25">
      <c r="A282" s="10"/>
      <c r="B282" s="23" t="s">
        <v>82</v>
      </c>
      <c r="C282" s="24" t="s">
        <v>44</v>
      </c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3"/>
    </row>
    <row r="283" spans="1:25" x14ac:dyDescent="0.25">
      <c r="A283" s="10"/>
      <c r="D283" s="11" t="s">
        <v>32</v>
      </c>
      <c r="E283" s="12"/>
      <c r="F283" s="12">
        <f>SUM(G283:W283)</f>
        <v>0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>
        <f>E283-F283</f>
        <v>0</v>
      </c>
      <c r="Y283" s="25" t="e">
        <f t="shared" ref="Y283:Y288" si="91">F283/E283</f>
        <v>#DIV/0!</v>
      </c>
    </row>
    <row r="284" spans="1:25" x14ac:dyDescent="0.25">
      <c r="A284" s="10"/>
      <c r="D284" s="11" t="s">
        <v>33</v>
      </c>
      <c r="E284" s="12">
        <v>5385000</v>
      </c>
      <c r="F284" s="12">
        <f>SUM(G284:W284)</f>
        <v>40385</v>
      </c>
      <c r="G284" s="12">
        <v>40385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>
        <f>E284-F284</f>
        <v>5344615</v>
      </c>
      <c r="Y284" s="26">
        <f t="shared" si="91"/>
        <v>7.4995357474466106E-3</v>
      </c>
    </row>
    <row r="285" spans="1:25" x14ac:dyDescent="0.25">
      <c r="A285" s="10"/>
      <c r="D285" s="11" t="s">
        <v>8</v>
      </c>
      <c r="E285" s="12"/>
      <c r="F285" s="12">
        <f>SUM(G285:W285)</f>
        <v>0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>
        <f>E285-F285</f>
        <v>0</v>
      </c>
      <c r="Y285" s="25" t="e">
        <f t="shared" si="91"/>
        <v>#DIV/0!</v>
      </c>
    </row>
    <row r="286" spans="1:25" s="20" customFormat="1" ht="22.35" customHeight="1" x14ac:dyDescent="0.25">
      <c r="A286" s="27"/>
      <c r="B286" s="28"/>
      <c r="C286" s="29"/>
      <c r="D286" s="30" t="s">
        <v>34</v>
      </c>
      <c r="E286" s="31">
        <f>SUM(E283:E285)</f>
        <v>5385000</v>
      </c>
      <c r="F286" s="31">
        <f>SUM(F283:F285)</f>
        <v>40385</v>
      </c>
      <c r="G286" s="31">
        <f>SUM(G283:G285)</f>
        <v>40385</v>
      </c>
      <c r="H286" s="31">
        <f t="shared" ref="H286:V286" si="92">SUM(H283:H285)</f>
        <v>0</v>
      </c>
      <c r="I286" s="31">
        <f t="shared" si="92"/>
        <v>0</v>
      </c>
      <c r="J286" s="31">
        <f t="shared" si="92"/>
        <v>0</v>
      </c>
      <c r="K286" s="31">
        <f t="shared" si="92"/>
        <v>0</v>
      </c>
      <c r="L286" s="31">
        <f t="shared" si="92"/>
        <v>0</v>
      </c>
      <c r="M286" s="31">
        <f t="shared" si="92"/>
        <v>0</v>
      </c>
      <c r="N286" s="31">
        <f t="shared" si="92"/>
        <v>0</v>
      </c>
      <c r="O286" s="31">
        <f t="shared" si="92"/>
        <v>0</v>
      </c>
      <c r="P286" s="31">
        <f t="shared" si="92"/>
        <v>0</v>
      </c>
      <c r="Q286" s="31">
        <f t="shared" si="92"/>
        <v>0</v>
      </c>
      <c r="R286" s="31">
        <f t="shared" si="92"/>
        <v>0</v>
      </c>
      <c r="S286" s="31">
        <f t="shared" si="92"/>
        <v>0</v>
      </c>
      <c r="T286" s="31">
        <f t="shared" si="92"/>
        <v>0</v>
      </c>
      <c r="U286" s="31">
        <f t="shared" si="92"/>
        <v>0</v>
      </c>
      <c r="V286" s="31">
        <f t="shared" si="92"/>
        <v>0</v>
      </c>
      <c r="W286" s="31">
        <f>SUM(W283:W285)</f>
        <v>0</v>
      </c>
      <c r="X286" s="31">
        <f>SUM(X283:X285)</f>
        <v>5344615</v>
      </c>
      <c r="Y286" s="32">
        <f t="shared" si="91"/>
        <v>7.4995357474466106E-3</v>
      </c>
    </row>
    <row r="287" spans="1:25" ht="21" customHeight="1" x14ac:dyDescent="0.25">
      <c r="A287" s="10"/>
      <c r="D287" s="11" t="s">
        <v>35</v>
      </c>
      <c r="E287" s="12">
        <f>[1]RRPTP!G644</f>
        <v>0</v>
      </c>
      <c r="F287" s="12">
        <f>SUM(G287:W287)</f>
        <v>0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>
        <f>E287-F287</f>
        <v>0</v>
      </c>
      <c r="Y287" s="25" t="e">
        <f t="shared" si="91"/>
        <v>#DIV/0!</v>
      </c>
    </row>
    <row r="288" spans="1:25" s="20" customFormat="1" ht="20.45" customHeight="1" thickBot="1" x14ac:dyDescent="0.3">
      <c r="A288" s="33"/>
      <c r="B288" s="34"/>
      <c r="C288" s="35"/>
      <c r="D288" s="36" t="s">
        <v>36</v>
      </c>
      <c r="E288" s="37">
        <f>E287+E286</f>
        <v>5385000</v>
      </c>
      <c r="F288" s="37">
        <f>F287+F286</f>
        <v>40385</v>
      </c>
      <c r="G288" s="37">
        <f>G287+G286</f>
        <v>40385</v>
      </c>
      <c r="H288" s="37">
        <f t="shared" ref="H288:V288" si="93">H287+H286</f>
        <v>0</v>
      </c>
      <c r="I288" s="37">
        <f t="shared" si="93"/>
        <v>0</v>
      </c>
      <c r="J288" s="37">
        <f t="shared" si="93"/>
        <v>0</v>
      </c>
      <c r="K288" s="37">
        <f t="shared" si="93"/>
        <v>0</v>
      </c>
      <c r="L288" s="37">
        <f t="shared" si="93"/>
        <v>0</v>
      </c>
      <c r="M288" s="37">
        <f t="shared" si="93"/>
        <v>0</v>
      </c>
      <c r="N288" s="37">
        <f t="shared" si="93"/>
        <v>0</v>
      </c>
      <c r="O288" s="37">
        <f t="shared" si="93"/>
        <v>0</v>
      </c>
      <c r="P288" s="37">
        <f t="shared" si="93"/>
        <v>0</v>
      </c>
      <c r="Q288" s="37">
        <f t="shared" si="93"/>
        <v>0</v>
      </c>
      <c r="R288" s="37">
        <f t="shared" si="93"/>
        <v>0</v>
      </c>
      <c r="S288" s="37">
        <f t="shared" si="93"/>
        <v>0</v>
      </c>
      <c r="T288" s="37">
        <f t="shared" si="93"/>
        <v>0</v>
      </c>
      <c r="U288" s="37">
        <f t="shared" si="93"/>
        <v>0</v>
      </c>
      <c r="V288" s="37">
        <f t="shared" si="93"/>
        <v>0</v>
      </c>
      <c r="W288" s="37">
        <f>W287+W286</f>
        <v>0</v>
      </c>
      <c r="X288" s="37">
        <f>X287+X286</f>
        <v>5344615</v>
      </c>
      <c r="Y288" s="38">
        <f t="shared" si="91"/>
        <v>7.4995357474466106E-3</v>
      </c>
    </row>
    <row r="289" spans="1:25" ht="16.5" thickTop="1" x14ac:dyDescent="0.25">
      <c r="A289" s="10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3"/>
    </row>
    <row r="290" spans="1:25" x14ac:dyDescent="0.25">
      <c r="A290" s="10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3"/>
    </row>
    <row r="291" spans="1:25" x14ac:dyDescent="0.25">
      <c r="A291" s="10"/>
      <c r="B291" s="23" t="s">
        <v>83</v>
      </c>
      <c r="C291" s="24" t="s">
        <v>84</v>
      </c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3"/>
    </row>
    <row r="292" spans="1:25" x14ac:dyDescent="0.25">
      <c r="A292" s="10"/>
      <c r="D292" s="11" t="s">
        <v>32</v>
      </c>
      <c r="E292" s="12">
        <v>1582000</v>
      </c>
      <c r="F292" s="12">
        <f>SUM(G292:W292)</f>
        <v>0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>
        <f>E292-F292</f>
        <v>1582000</v>
      </c>
      <c r="Y292" s="26">
        <f t="shared" ref="Y292:Y297" si="94">F292/E292</f>
        <v>0</v>
      </c>
    </row>
    <row r="293" spans="1:25" x14ac:dyDescent="0.25">
      <c r="A293" s="10"/>
      <c r="D293" s="11" t="s">
        <v>33</v>
      </c>
      <c r="E293" s="12">
        <v>2146516000</v>
      </c>
      <c r="F293" s="12">
        <f>SUM(G293:W293)</f>
        <v>5177640.87</v>
      </c>
      <c r="G293" s="12">
        <v>5137255.87</v>
      </c>
      <c r="H293" s="12"/>
      <c r="I293" s="12"/>
      <c r="J293" s="12"/>
      <c r="K293" s="12"/>
      <c r="L293" s="12"/>
      <c r="M293" s="12"/>
      <c r="N293" s="12">
        <v>40385</v>
      </c>
      <c r="O293" s="12"/>
      <c r="P293" s="12"/>
      <c r="Q293" s="12"/>
      <c r="R293" s="12"/>
      <c r="S293" s="12"/>
      <c r="T293" s="12"/>
      <c r="V293" s="12"/>
      <c r="W293" s="12"/>
      <c r="X293" s="12">
        <f>E293-F293</f>
        <v>2141338359.1300001</v>
      </c>
      <c r="Y293" s="26">
        <f t="shared" si="94"/>
        <v>2.4121138020867304E-3</v>
      </c>
    </row>
    <row r="294" spans="1:25" x14ac:dyDescent="0.25">
      <c r="A294" s="10"/>
      <c r="D294" s="11" t="s">
        <v>8</v>
      </c>
      <c r="E294" s="12"/>
      <c r="F294" s="12">
        <f>SUM(G294:W294)</f>
        <v>0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>
        <f>E294-F294</f>
        <v>0</v>
      </c>
      <c r="Y294" s="25" t="e">
        <f t="shared" si="94"/>
        <v>#DIV/0!</v>
      </c>
    </row>
    <row r="295" spans="1:25" s="20" customFormat="1" ht="22.35" customHeight="1" x14ac:dyDescent="0.25">
      <c r="A295" s="27"/>
      <c r="B295" s="28"/>
      <c r="C295" s="29"/>
      <c r="D295" s="30" t="s">
        <v>34</v>
      </c>
      <c r="E295" s="31">
        <f>SUM(E292:E294)</f>
        <v>2148098000</v>
      </c>
      <c r="F295" s="31">
        <f>SUM(F292:F294)</f>
        <v>5177640.87</v>
      </c>
      <c r="G295" s="31">
        <f>SUM(G292:G294)</f>
        <v>5137255.87</v>
      </c>
      <c r="H295" s="31">
        <f t="shared" ref="H295:P295" si="95">SUM(H292:H294)</f>
        <v>0</v>
      </c>
      <c r="I295" s="31">
        <f t="shared" si="95"/>
        <v>0</v>
      </c>
      <c r="J295" s="31">
        <f t="shared" si="95"/>
        <v>0</v>
      </c>
      <c r="K295" s="31">
        <f t="shared" si="95"/>
        <v>0</v>
      </c>
      <c r="L295" s="31">
        <f t="shared" si="95"/>
        <v>0</v>
      </c>
      <c r="M295" s="31">
        <f t="shared" si="95"/>
        <v>0</v>
      </c>
      <c r="N295" s="31">
        <f t="shared" si="95"/>
        <v>40385</v>
      </c>
      <c r="O295" s="31">
        <f t="shared" si="95"/>
        <v>0</v>
      </c>
      <c r="P295" s="31">
        <f t="shared" si="95"/>
        <v>0</v>
      </c>
      <c r="Q295" s="31">
        <f>SUM(Q292:Q294)</f>
        <v>0</v>
      </c>
      <c r="R295" s="31">
        <f t="shared" ref="R295:V295" si="96">SUM(R292:R294)</f>
        <v>0</v>
      </c>
      <c r="S295" s="31">
        <f t="shared" si="96"/>
        <v>0</v>
      </c>
      <c r="T295" s="31">
        <f t="shared" si="96"/>
        <v>0</v>
      </c>
      <c r="U295" s="31">
        <f t="shared" si="96"/>
        <v>0</v>
      </c>
      <c r="V295" s="31">
        <f t="shared" si="96"/>
        <v>0</v>
      </c>
      <c r="W295" s="31">
        <f>SUM(W292:W294)</f>
        <v>0</v>
      </c>
      <c r="X295" s="31">
        <f>SUM(X292:X294)</f>
        <v>2142920359.1300001</v>
      </c>
      <c r="Y295" s="32">
        <f t="shared" si="94"/>
        <v>2.4103373635653495E-3</v>
      </c>
    </row>
    <row r="296" spans="1:25" ht="21" customHeight="1" x14ac:dyDescent="0.25">
      <c r="A296" s="10"/>
      <c r="D296" s="11" t="s">
        <v>35</v>
      </c>
      <c r="E296" s="12">
        <f>[1]DisasterResponse!G221</f>
        <v>0</v>
      </c>
      <c r="F296" s="12">
        <f>SUM(G296:W296)</f>
        <v>0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>
        <f>E296-F296</f>
        <v>0</v>
      </c>
      <c r="Y296" s="25" t="e">
        <f t="shared" si="94"/>
        <v>#DIV/0!</v>
      </c>
    </row>
    <row r="297" spans="1:25" s="20" customFormat="1" ht="20.45" customHeight="1" thickBot="1" x14ac:dyDescent="0.3">
      <c r="A297" s="33"/>
      <c r="B297" s="34"/>
      <c r="C297" s="35"/>
      <c r="D297" s="36" t="s">
        <v>36</v>
      </c>
      <c r="E297" s="37">
        <f>E296+E295</f>
        <v>2148098000</v>
      </c>
      <c r="F297" s="37">
        <f>F296+F295</f>
        <v>5177640.87</v>
      </c>
      <c r="G297" s="37">
        <f>G296+G295</f>
        <v>5137255.87</v>
      </c>
      <c r="H297" s="37">
        <f t="shared" ref="H297:V297" si="97">H296+H295</f>
        <v>0</v>
      </c>
      <c r="I297" s="37">
        <f t="shared" si="97"/>
        <v>0</v>
      </c>
      <c r="J297" s="37">
        <f t="shared" si="97"/>
        <v>0</v>
      </c>
      <c r="K297" s="37">
        <f t="shared" si="97"/>
        <v>0</v>
      </c>
      <c r="L297" s="37">
        <f t="shared" si="97"/>
        <v>0</v>
      </c>
      <c r="M297" s="37">
        <f t="shared" si="97"/>
        <v>0</v>
      </c>
      <c r="N297" s="37">
        <f t="shared" si="97"/>
        <v>40385</v>
      </c>
      <c r="O297" s="37">
        <f t="shared" si="97"/>
        <v>0</v>
      </c>
      <c r="P297" s="37">
        <f t="shared" si="97"/>
        <v>0</v>
      </c>
      <c r="Q297" s="37">
        <f t="shared" si="97"/>
        <v>0</v>
      </c>
      <c r="R297" s="37">
        <f t="shared" si="97"/>
        <v>0</v>
      </c>
      <c r="S297" s="37">
        <f t="shared" si="97"/>
        <v>0</v>
      </c>
      <c r="T297" s="37">
        <f t="shared" si="97"/>
        <v>0</v>
      </c>
      <c r="U297" s="37">
        <f t="shared" si="97"/>
        <v>0</v>
      </c>
      <c r="V297" s="37">
        <f t="shared" si="97"/>
        <v>0</v>
      </c>
      <c r="W297" s="37">
        <f>W296+W295</f>
        <v>0</v>
      </c>
      <c r="X297" s="37">
        <f>X296+X295</f>
        <v>2142920359.1300001</v>
      </c>
      <c r="Y297" s="38">
        <f t="shared" si="94"/>
        <v>2.4103373635653495E-3</v>
      </c>
    </row>
    <row r="298" spans="1:25" ht="16.5" thickTop="1" x14ac:dyDescent="0.25">
      <c r="A298" s="10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3"/>
    </row>
    <row r="299" spans="1:25" x14ac:dyDescent="0.25">
      <c r="A299" s="10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3"/>
    </row>
    <row r="300" spans="1:25" x14ac:dyDescent="0.25">
      <c r="A300" s="10"/>
      <c r="B300" s="23" t="s">
        <v>85</v>
      </c>
      <c r="C300" s="24" t="s">
        <v>86</v>
      </c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3"/>
    </row>
    <row r="301" spans="1:25" x14ac:dyDescent="0.25">
      <c r="A301" s="10"/>
      <c r="D301" s="11" t="s">
        <v>32</v>
      </c>
      <c r="E301" s="12"/>
      <c r="F301" s="12">
        <f>SUM(G301:W301)</f>
        <v>0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>
        <f>E301-F301</f>
        <v>0</v>
      </c>
      <c r="Y301" s="25" t="e">
        <f t="shared" ref="Y301:Y306" si="98">F301/E301</f>
        <v>#DIV/0!</v>
      </c>
    </row>
    <row r="302" spans="1:25" x14ac:dyDescent="0.25">
      <c r="A302" s="10"/>
      <c r="D302" s="11" t="s">
        <v>33</v>
      </c>
      <c r="E302" s="12">
        <v>45820000</v>
      </c>
      <c r="F302" s="12">
        <f>SUM(G302:W302)</f>
        <v>823500.26</v>
      </c>
      <c r="G302" s="12">
        <v>491180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>
        <v>332320.26</v>
      </c>
      <c r="R302" s="12"/>
      <c r="S302" s="12"/>
      <c r="T302" s="12"/>
      <c r="U302" s="12"/>
      <c r="V302" s="12"/>
      <c r="W302" s="12"/>
      <c r="X302" s="12">
        <f>E302-F302</f>
        <v>44996499.740000002</v>
      </c>
      <c r="Y302" s="26">
        <f t="shared" si="98"/>
        <v>1.7972506765604541E-2</v>
      </c>
    </row>
    <row r="303" spans="1:25" x14ac:dyDescent="0.25">
      <c r="A303" s="10"/>
      <c r="D303" s="11" t="s">
        <v>8</v>
      </c>
      <c r="E303" s="12"/>
      <c r="F303" s="12">
        <f>SUM(G303:W303)</f>
        <v>0</v>
      </c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>
        <f>E303-F303</f>
        <v>0</v>
      </c>
      <c r="Y303" s="25" t="e">
        <f t="shared" si="98"/>
        <v>#DIV/0!</v>
      </c>
    </row>
    <row r="304" spans="1:25" s="20" customFormat="1" ht="22.35" customHeight="1" x14ac:dyDescent="0.25">
      <c r="A304" s="27"/>
      <c r="B304" s="28"/>
      <c r="C304" s="29"/>
      <c r="D304" s="30" t="s">
        <v>34</v>
      </c>
      <c r="E304" s="31">
        <f>SUM(E301:E303)</f>
        <v>45820000</v>
      </c>
      <c r="F304" s="31">
        <f>SUM(F301:F303)</f>
        <v>823500.26</v>
      </c>
      <c r="G304" s="31">
        <f>SUM(G301:G303)</f>
        <v>491180</v>
      </c>
      <c r="H304" s="31">
        <f t="shared" ref="H304:V304" si="99">SUM(H301:H303)</f>
        <v>0</v>
      </c>
      <c r="I304" s="31">
        <f t="shared" si="99"/>
        <v>0</v>
      </c>
      <c r="J304" s="31">
        <f t="shared" si="99"/>
        <v>0</v>
      </c>
      <c r="K304" s="31">
        <f t="shared" si="99"/>
        <v>0</v>
      </c>
      <c r="L304" s="31">
        <f t="shared" si="99"/>
        <v>0</v>
      </c>
      <c r="M304" s="31">
        <f t="shared" si="99"/>
        <v>0</v>
      </c>
      <c r="N304" s="31">
        <f t="shared" si="99"/>
        <v>0</v>
      </c>
      <c r="O304" s="31">
        <f t="shared" si="99"/>
        <v>0</v>
      </c>
      <c r="P304" s="31">
        <f t="shared" si="99"/>
        <v>0</v>
      </c>
      <c r="Q304" s="31">
        <f t="shared" si="99"/>
        <v>332320.26</v>
      </c>
      <c r="R304" s="31">
        <f t="shared" si="99"/>
        <v>0</v>
      </c>
      <c r="S304" s="31">
        <f t="shared" si="99"/>
        <v>0</v>
      </c>
      <c r="T304" s="31">
        <f t="shared" si="99"/>
        <v>0</v>
      </c>
      <c r="U304" s="31">
        <f t="shared" si="99"/>
        <v>0</v>
      </c>
      <c r="V304" s="31">
        <f t="shared" si="99"/>
        <v>0</v>
      </c>
      <c r="W304" s="31">
        <f>SUM(W301:W303)</f>
        <v>0</v>
      </c>
      <c r="X304" s="31">
        <f>SUM(X301:X303)</f>
        <v>44996499.740000002</v>
      </c>
      <c r="Y304" s="32">
        <f t="shared" si="98"/>
        <v>1.7972506765604541E-2</v>
      </c>
    </row>
    <row r="305" spans="1:25" ht="21" customHeight="1" x14ac:dyDescent="0.25">
      <c r="A305" s="10"/>
      <c r="D305" s="11" t="s">
        <v>35</v>
      </c>
      <c r="E305" s="12">
        <f>[1]NRO!G221</f>
        <v>0</v>
      </c>
      <c r="F305" s="12">
        <f>SUM(G305:W305)</f>
        <v>0</v>
      </c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>
        <f>E305-F305</f>
        <v>0</v>
      </c>
      <c r="Y305" s="25" t="e">
        <f t="shared" si="98"/>
        <v>#DIV/0!</v>
      </c>
    </row>
    <row r="306" spans="1:25" s="20" customFormat="1" ht="20.45" customHeight="1" thickBot="1" x14ac:dyDescent="0.3">
      <c r="A306" s="33"/>
      <c r="B306" s="34"/>
      <c r="C306" s="35"/>
      <c r="D306" s="36" t="s">
        <v>36</v>
      </c>
      <c r="E306" s="37">
        <f>E305+E304</f>
        <v>45820000</v>
      </c>
      <c r="F306" s="37">
        <f>F305+F304</f>
        <v>823500.26</v>
      </c>
      <c r="G306" s="37">
        <f>G305+G304</f>
        <v>491180</v>
      </c>
      <c r="H306" s="37">
        <f t="shared" ref="H306:V306" si="100">H305+H304</f>
        <v>0</v>
      </c>
      <c r="I306" s="37">
        <f t="shared" si="100"/>
        <v>0</v>
      </c>
      <c r="J306" s="37">
        <f t="shared" si="100"/>
        <v>0</v>
      </c>
      <c r="K306" s="37">
        <f t="shared" si="100"/>
        <v>0</v>
      </c>
      <c r="L306" s="37">
        <f t="shared" si="100"/>
        <v>0</v>
      </c>
      <c r="M306" s="37">
        <f t="shared" si="100"/>
        <v>0</v>
      </c>
      <c r="N306" s="37">
        <f t="shared" si="100"/>
        <v>0</v>
      </c>
      <c r="O306" s="37">
        <f t="shared" si="100"/>
        <v>0</v>
      </c>
      <c r="P306" s="37">
        <f t="shared" si="100"/>
        <v>0</v>
      </c>
      <c r="Q306" s="37">
        <f t="shared" si="100"/>
        <v>332320.26</v>
      </c>
      <c r="R306" s="37">
        <f t="shared" si="100"/>
        <v>0</v>
      </c>
      <c r="S306" s="37">
        <f t="shared" si="100"/>
        <v>0</v>
      </c>
      <c r="T306" s="37">
        <f t="shared" si="100"/>
        <v>0</v>
      </c>
      <c r="U306" s="37">
        <f t="shared" si="100"/>
        <v>0</v>
      </c>
      <c r="V306" s="37">
        <f t="shared" si="100"/>
        <v>0</v>
      </c>
      <c r="W306" s="37">
        <f>W305+W304</f>
        <v>0</v>
      </c>
      <c r="X306" s="37">
        <f>X305+X304</f>
        <v>44996499.740000002</v>
      </c>
      <c r="Y306" s="38">
        <f t="shared" si="98"/>
        <v>1.7972506765604541E-2</v>
      </c>
    </row>
    <row r="307" spans="1:25" ht="16.5" thickTop="1" x14ac:dyDescent="0.25">
      <c r="A307" s="10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3"/>
    </row>
    <row r="308" spans="1:25" x14ac:dyDescent="0.25">
      <c r="A308" s="10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3"/>
    </row>
    <row r="309" spans="1:25" x14ac:dyDescent="0.25">
      <c r="A309" s="10"/>
      <c r="B309" s="23" t="s">
        <v>87</v>
      </c>
      <c r="C309" s="24" t="s">
        <v>88</v>
      </c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3"/>
    </row>
    <row r="310" spans="1:25" x14ac:dyDescent="0.25">
      <c r="A310" s="10"/>
      <c r="D310" s="11" t="s">
        <v>32</v>
      </c>
      <c r="E310" s="12"/>
      <c r="F310" s="12">
        <f>SUM(G310:W310)</f>
        <v>0</v>
      </c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>
        <f>E310-F310</f>
        <v>0</v>
      </c>
      <c r="Y310" s="25" t="e">
        <f t="shared" ref="Y310:Y315" si="101">F310/E310</f>
        <v>#DIV/0!</v>
      </c>
    </row>
    <row r="311" spans="1:25" x14ac:dyDescent="0.25">
      <c r="A311" s="10"/>
      <c r="D311" s="11" t="s">
        <v>33</v>
      </c>
      <c r="E311" s="12">
        <v>1250000000</v>
      </c>
      <c r="F311" s="12">
        <f>SUM(G311:W311)</f>
        <v>588826278</v>
      </c>
      <c r="G311" s="12">
        <v>588113750</v>
      </c>
      <c r="H311" s="12"/>
      <c r="I311" s="12"/>
      <c r="J311" s="12"/>
      <c r="K311" s="12"/>
      <c r="L311" s="12"/>
      <c r="M311" s="12"/>
      <c r="N311" s="12">
        <v>72000</v>
      </c>
      <c r="O311" s="12"/>
      <c r="P311" s="12"/>
      <c r="Q311" s="12"/>
      <c r="R311" s="12"/>
      <c r="S311" s="12"/>
      <c r="T311" s="12"/>
      <c r="U311" s="12">
        <v>640528</v>
      </c>
      <c r="V311" s="12"/>
      <c r="W311" s="12"/>
      <c r="X311" s="12">
        <f>E311-F311</f>
        <v>661173722</v>
      </c>
      <c r="Y311" s="26">
        <f t="shared" si="101"/>
        <v>0.47106102239999997</v>
      </c>
    </row>
    <row r="312" spans="1:25" x14ac:dyDescent="0.25">
      <c r="A312" s="10"/>
      <c r="D312" s="11" t="s">
        <v>8</v>
      </c>
      <c r="E312" s="12"/>
      <c r="F312" s="12">
        <f>SUM(G312:W312)</f>
        <v>0</v>
      </c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>
        <f>E312-F312</f>
        <v>0</v>
      </c>
      <c r="Y312" s="25" t="e">
        <f t="shared" si="101"/>
        <v>#DIV/0!</v>
      </c>
    </row>
    <row r="313" spans="1:25" s="20" customFormat="1" ht="22.35" customHeight="1" x14ac:dyDescent="0.25">
      <c r="A313" s="27"/>
      <c r="B313" s="28"/>
      <c r="C313" s="29"/>
      <c r="D313" s="30" t="s">
        <v>34</v>
      </c>
      <c r="E313" s="31">
        <f>SUM(E310:E312)</f>
        <v>1250000000</v>
      </c>
      <c r="F313" s="31">
        <f>SUM(F310:F312)</f>
        <v>588826278</v>
      </c>
      <c r="G313" s="31">
        <f>SUM(G310:G312)</f>
        <v>588113750</v>
      </c>
      <c r="H313" s="31">
        <f t="shared" ref="H313:V313" si="102">SUM(H310:H312)</f>
        <v>0</v>
      </c>
      <c r="I313" s="31">
        <f t="shared" si="102"/>
        <v>0</v>
      </c>
      <c r="J313" s="31">
        <f t="shared" si="102"/>
        <v>0</v>
      </c>
      <c r="K313" s="31">
        <f t="shared" si="102"/>
        <v>0</v>
      </c>
      <c r="L313" s="31">
        <f t="shared" si="102"/>
        <v>0</v>
      </c>
      <c r="M313" s="31">
        <f t="shared" si="102"/>
        <v>0</v>
      </c>
      <c r="N313" s="31">
        <f t="shared" si="102"/>
        <v>72000</v>
      </c>
      <c r="O313" s="31">
        <f t="shared" si="102"/>
        <v>0</v>
      </c>
      <c r="P313" s="31">
        <f t="shared" si="102"/>
        <v>0</v>
      </c>
      <c r="Q313" s="31">
        <f t="shared" si="102"/>
        <v>0</v>
      </c>
      <c r="R313" s="31">
        <f t="shared" si="102"/>
        <v>0</v>
      </c>
      <c r="S313" s="31">
        <f t="shared" si="102"/>
        <v>0</v>
      </c>
      <c r="T313" s="31">
        <f t="shared" si="102"/>
        <v>0</v>
      </c>
      <c r="U313" s="31">
        <f t="shared" si="102"/>
        <v>640528</v>
      </c>
      <c r="V313" s="31">
        <f t="shared" si="102"/>
        <v>0</v>
      </c>
      <c r="W313" s="31">
        <f>SUM(W310:W312)</f>
        <v>0</v>
      </c>
      <c r="X313" s="31">
        <f>SUM(X310:X312)</f>
        <v>661173722</v>
      </c>
      <c r="Y313" s="32">
        <f t="shared" si="101"/>
        <v>0.47106102239999997</v>
      </c>
    </row>
    <row r="314" spans="1:25" ht="21" customHeight="1" x14ac:dyDescent="0.25">
      <c r="A314" s="10"/>
      <c r="D314" s="11" t="s">
        <v>35</v>
      </c>
      <c r="E314" s="12">
        <f>[1]QRF!G221</f>
        <v>0</v>
      </c>
      <c r="F314" s="12">
        <f>SUM(G314:W314)</f>
        <v>0</v>
      </c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>
        <f>E314-F314</f>
        <v>0</v>
      </c>
      <c r="Y314" s="25" t="e">
        <f t="shared" si="101"/>
        <v>#DIV/0!</v>
      </c>
    </row>
    <row r="315" spans="1:25" s="20" customFormat="1" ht="20.45" customHeight="1" thickBot="1" x14ac:dyDescent="0.3">
      <c r="A315" s="33"/>
      <c r="B315" s="34"/>
      <c r="C315" s="35"/>
      <c r="D315" s="36" t="s">
        <v>36</v>
      </c>
      <c r="E315" s="37">
        <f>E314+E313</f>
        <v>1250000000</v>
      </c>
      <c r="F315" s="37">
        <f>F314+F313</f>
        <v>588826278</v>
      </c>
      <c r="G315" s="37">
        <f>G314+G313</f>
        <v>588113750</v>
      </c>
      <c r="H315" s="37">
        <f t="shared" ref="H315:V315" si="103">H314+H313</f>
        <v>0</v>
      </c>
      <c r="I315" s="37">
        <f t="shared" si="103"/>
        <v>0</v>
      </c>
      <c r="J315" s="37">
        <f t="shared" si="103"/>
        <v>0</v>
      </c>
      <c r="K315" s="37">
        <f t="shared" si="103"/>
        <v>0</v>
      </c>
      <c r="L315" s="37">
        <f t="shared" si="103"/>
        <v>0</v>
      </c>
      <c r="M315" s="37">
        <f t="shared" si="103"/>
        <v>0</v>
      </c>
      <c r="N315" s="37">
        <f t="shared" si="103"/>
        <v>72000</v>
      </c>
      <c r="O315" s="37">
        <f t="shared" si="103"/>
        <v>0</v>
      </c>
      <c r="P315" s="37">
        <f t="shared" si="103"/>
        <v>0</v>
      </c>
      <c r="Q315" s="37">
        <f t="shared" si="103"/>
        <v>0</v>
      </c>
      <c r="R315" s="37">
        <f t="shared" si="103"/>
        <v>0</v>
      </c>
      <c r="S315" s="37">
        <f t="shared" si="103"/>
        <v>0</v>
      </c>
      <c r="T315" s="37">
        <f t="shared" si="103"/>
        <v>0</v>
      </c>
      <c r="U315" s="37">
        <f t="shared" si="103"/>
        <v>640528</v>
      </c>
      <c r="V315" s="37">
        <f t="shared" si="103"/>
        <v>0</v>
      </c>
      <c r="W315" s="37">
        <f>W314+W313</f>
        <v>0</v>
      </c>
      <c r="X315" s="37">
        <f>X314+X313</f>
        <v>661173722</v>
      </c>
      <c r="Y315" s="38">
        <f t="shared" si="101"/>
        <v>0.47106102239999997</v>
      </c>
    </row>
    <row r="316" spans="1:25" ht="16.5" hidden="1" thickTop="1" x14ac:dyDescent="0.25">
      <c r="A316" s="10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3"/>
    </row>
    <row r="317" spans="1:25" ht="16.5" hidden="1" thickTop="1" x14ac:dyDescent="0.25">
      <c r="A317" s="10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3"/>
    </row>
    <row r="318" spans="1:25" ht="16.5" hidden="1" thickTop="1" x14ac:dyDescent="0.25">
      <c r="A318" s="10"/>
      <c r="B318" s="23" t="s">
        <v>89</v>
      </c>
      <c r="C318" s="24" t="s">
        <v>90</v>
      </c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3"/>
    </row>
    <row r="319" spans="1:25" ht="16.5" hidden="1" thickTop="1" x14ac:dyDescent="0.25">
      <c r="A319" s="10"/>
      <c r="D319" s="11" t="s">
        <v>32</v>
      </c>
      <c r="E319" s="12"/>
      <c r="F319" s="12">
        <f>SUM(G319:W319)</f>
        <v>0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>
        <f>E319-F319</f>
        <v>0</v>
      </c>
      <c r="Y319" s="26" t="e">
        <f t="shared" ref="Y319:Y324" si="104">F319/E319</f>
        <v>#DIV/0!</v>
      </c>
    </row>
    <row r="320" spans="1:25" ht="16.5" hidden="1" thickTop="1" x14ac:dyDescent="0.25">
      <c r="A320" s="10"/>
      <c r="D320" s="11" t="s">
        <v>33</v>
      </c>
      <c r="E320" s="12"/>
      <c r="F320" s="12">
        <f>SUM(G320:W320)</f>
        <v>0</v>
      </c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>
        <f>E320-F320</f>
        <v>0</v>
      </c>
      <c r="Y320" s="26" t="e">
        <f t="shared" si="104"/>
        <v>#DIV/0!</v>
      </c>
    </row>
    <row r="321" spans="1:25" ht="16.5" hidden="1" thickTop="1" x14ac:dyDescent="0.25">
      <c r="A321" s="10"/>
      <c r="D321" s="11" t="s">
        <v>8</v>
      </c>
      <c r="E321" s="12">
        <f>2000000-2000000</f>
        <v>0</v>
      </c>
      <c r="F321" s="12">
        <f>SUM(G321:W321)</f>
        <v>0</v>
      </c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>
        <f>E321-F321</f>
        <v>0</v>
      </c>
      <c r="Y321" s="26" t="e">
        <f t="shared" si="104"/>
        <v>#DIV/0!</v>
      </c>
    </row>
    <row r="322" spans="1:25" s="20" customFormat="1" ht="22.35" hidden="1" customHeight="1" x14ac:dyDescent="0.25">
      <c r="A322" s="27"/>
      <c r="B322" s="28"/>
      <c r="C322" s="29"/>
      <c r="D322" s="30" t="s">
        <v>34</v>
      </c>
      <c r="E322" s="31">
        <f>SUM(E319:E321)</f>
        <v>0</v>
      </c>
      <c r="F322" s="31">
        <f>SUM(F319:F321)</f>
        <v>0</v>
      </c>
      <c r="G322" s="31">
        <f>SUM(G319:G321)</f>
        <v>0</v>
      </c>
      <c r="H322" s="31">
        <f t="shared" ref="H322:V322" si="105">SUM(H319:H321)</f>
        <v>0</v>
      </c>
      <c r="I322" s="31">
        <f t="shared" si="105"/>
        <v>0</v>
      </c>
      <c r="J322" s="31">
        <f t="shared" si="105"/>
        <v>0</v>
      </c>
      <c r="K322" s="31">
        <f t="shared" si="105"/>
        <v>0</v>
      </c>
      <c r="L322" s="31">
        <f t="shared" si="105"/>
        <v>0</v>
      </c>
      <c r="M322" s="31">
        <f t="shared" si="105"/>
        <v>0</v>
      </c>
      <c r="N322" s="31">
        <f t="shared" si="105"/>
        <v>0</v>
      </c>
      <c r="O322" s="31">
        <f t="shared" si="105"/>
        <v>0</v>
      </c>
      <c r="P322" s="31">
        <f t="shared" si="105"/>
        <v>0</v>
      </c>
      <c r="Q322" s="31">
        <f t="shared" si="105"/>
        <v>0</v>
      </c>
      <c r="R322" s="31">
        <f t="shared" si="105"/>
        <v>0</v>
      </c>
      <c r="S322" s="31">
        <f t="shared" si="105"/>
        <v>0</v>
      </c>
      <c r="T322" s="31">
        <f t="shared" si="105"/>
        <v>0</v>
      </c>
      <c r="U322" s="31">
        <f t="shared" si="105"/>
        <v>0</v>
      </c>
      <c r="V322" s="31">
        <f t="shared" si="105"/>
        <v>0</v>
      </c>
      <c r="W322" s="31">
        <f>SUM(W319:W321)</f>
        <v>0</v>
      </c>
      <c r="X322" s="31">
        <f>SUM(X319:X321)</f>
        <v>0</v>
      </c>
      <c r="Y322" s="32" t="e">
        <f t="shared" si="104"/>
        <v>#DIV/0!</v>
      </c>
    </row>
    <row r="323" spans="1:25" ht="21" hidden="1" customHeight="1" x14ac:dyDescent="0.25">
      <c r="A323" s="10"/>
      <c r="D323" s="11" t="s">
        <v>35</v>
      </c>
      <c r="E323" s="12">
        <f>[1]MobileKitchens!G221</f>
        <v>0</v>
      </c>
      <c r="F323" s="12">
        <f>SUM(G323:W323)</f>
        <v>0</v>
      </c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>
        <f>E323-F323</f>
        <v>0</v>
      </c>
      <c r="Y323" s="26" t="e">
        <f t="shared" si="104"/>
        <v>#DIV/0!</v>
      </c>
    </row>
    <row r="324" spans="1:25" s="20" customFormat="1" ht="20.45" hidden="1" customHeight="1" thickBot="1" x14ac:dyDescent="0.3">
      <c r="A324" s="33"/>
      <c r="B324" s="34"/>
      <c r="C324" s="35"/>
      <c r="D324" s="36" t="s">
        <v>36</v>
      </c>
      <c r="E324" s="37">
        <f>E323+E322</f>
        <v>0</v>
      </c>
      <c r="F324" s="37">
        <f>F323+F322</f>
        <v>0</v>
      </c>
      <c r="G324" s="37">
        <f>G323+G322</f>
        <v>0</v>
      </c>
      <c r="H324" s="37">
        <f t="shared" ref="H324:V324" si="106">H323+H322</f>
        <v>0</v>
      </c>
      <c r="I324" s="37">
        <f t="shared" si="106"/>
        <v>0</v>
      </c>
      <c r="J324" s="37">
        <f t="shared" si="106"/>
        <v>0</v>
      </c>
      <c r="K324" s="37">
        <f t="shared" si="106"/>
        <v>0</v>
      </c>
      <c r="L324" s="37">
        <f t="shared" si="106"/>
        <v>0</v>
      </c>
      <c r="M324" s="37">
        <f t="shared" si="106"/>
        <v>0</v>
      </c>
      <c r="N324" s="37">
        <f t="shared" si="106"/>
        <v>0</v>
      </c>
      <c r="O324" s="37">
        <f t="shared" si="106"/>
        <v>0</v>
      </c>
      <c r="P324" s="37">
        <f t="shared" si="106"/>
        <v>0</v>
      </c>
      <c r="Q324" s="37">
        <f t="shared" si="106"/>
        <v>0</v>
      </c>
      <c r="R324" s="37">
        <f t="shared" si="106"/>
        <v>0</v>
      </c>
      <c r="S324" s="37">
        <f t="shared" si="106"/>
        <v>0</v>
      </c>
      <c r="T324" s="37">
        <f t="shared" si="106"/>
        <v>0</v>
      </c>
      <c r="U324" s="37">
        <f t="shared" si="106"/>
        <v>0</v>
      </c>
      <c r="V324" s="37">
        <f t="shared" si="106"/>
        <v>0</v>
      </c>
      <c r="W324" s="37">
        <f>W323+W322</f>
        <v>0</v>
      </c>
      <c r="X324" s="37">
        <f>X323+X322</f>
        <v>0</v>
      </c>
      <c r="Y324" s="38" t="e">
        <f t="shared" si="104"/>
        <v>#DIV/0!</v>
      </c>
    </row>
    <row r="325" spans="1:25" ht="16.5" hidden="1" thickTop="1" x14ac:dyDescent="0.25">
      <c r="A325" s="10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3"/>
    </row>
    <row r="326" spans="1:25" ht="16.5" hidden="1" thickTop="1" x14ac:dyDescent="0.25">
      <c r="A326" s="10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3"/>
    </row>
    <row r="327" spans="1:25" ht="16.5" hidden="1" thickTop="1" x14ac:dyDescent="0.25">
      <c r="A327" s="10"/>
      <c r="B327" s="23" t="s">
        <v>91</v>
      </c>
      <c r="C327" s="24" t="s">
        <v>92</v>
      </c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3"/>
    </row>
    <row r="328" spans="1:25" ht="16.5" hidden="1" thickTop="1" x14ac:dyDescent="0.25">
      <c r="A328" s="10"/>
      <c r="D328" s="11" t="s">
        <v>32</v>
      </c>
      <c r="E328" s="12"/>
      <c r="F328" s="12">
        <f>SUM(G328:W328)</f>
        <v>0</v>
      </c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>
        <f>E328-F328</f>
        <v>0</v>
      </c>
      <c r="Y328" s="26" t="e">
        <f t="shared" ref="Y328:Y333" si="107">F328/E328</f>
        <v>#DIV/0!</v>
      </c>
    </row>
    <row r="329" spans="1:25" ht="16.5" hidden="1" thickTop="1" x14ac:dyDescent="0.25">
      <c r="A329" s="10"/>
      <c r="D329" s="11" t="s">
        <v>33</v>
      </c>
      <c r="E329" s="12">
        <f>798396000-798396000</f>
        <v>0</v>
      </c>
      <c r="F329" s="12">
        <f>SUM(G329:W329)</f>
        <v>0</v>
      </c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>
        <f>E329-F329</f>
        <v>0</v>
      </c>
      <c r="Y329" s="26" t="e">
        <f t="shared" si="107"/>
        <v>#DIV/0!</v>
      </c>
    </row>
    <row r="330" spans="1:25" ht="16.5" hidden="1" thickTop="1" x14ac:dyDescent="0.25">
      <c r="A330" s="10"/>
      <c r="D330" s="11" t="s">
        <v>8</v>
      </c>
      <c r="E330" s="12"/>
      <c r="F330" s="12">
        <f>SUM(G330:W330)</f>
        <v>0</v>
      </c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>
        <f>E330-F330</f>
        <v>0</v>
      </c>
      <c r="Y330" s="26" t="e">
        <f t="shared" si="107"/>
        <v>#DIV/0!</v>
      </c>
    </row>
    <row r="331" spans="1:25" s="20" customFormat="1" ht="22.35" hidden="1" customHeight="1" x14ac:dyDescent="0.25">
      <c r="A331" s="27"/>
      <c r="B331" s="28"/>
      <c r="C331" s="29"/>
      <c r="D331" s="30" t="s">
        <v>34</v>
      </c>
      <c r="E331" s="31">
        <f>SUM(E328:E330)</f>
        <v>0</v>
      </c>
      <c r="F331" s="31">
        <f>SUM(F328:F330)</f>
        <v>0</v>
      </c>
      <c r="G331" s="31">
        <f>SUM(G328:G330)</f>
        <v>0</v>
      </c>
      <c r="H331" s="31">
        <f t="shared" ref="H331:V331" si="108">SUM(H328:H330)</f>
        <v>0</v>
      </c>
      <c r="I331" s="31">
        <f t="shared" si="108"/>
        <v>0</v>
      </c>
      <c r="J331" s="31">
        <f t="shared" si="108"/>
        <v>0</v>
      </c>
      <c r="K331" s="31">
        <f t="shared" si="108"/>
        <v>0</v>
      </c>
      <c r="L331" s="31">
        <f t="shared" si="108"/>
        <v>0</v>
      </c>
      <c r="M331" s="31">
        <f t="shared" si="108"/>
        <v>0</v>
      </c>
      <c r="N331" s="31">
        <f t="shared" si="108"/>
        <v>0</v>
      </c>
      <c r="O331" s="31">
        <f t="shared" si="108"/>
        <v>0</v>
      </c>
      <c r="P331" s="31">
        <f t="shared" si="108"/>
        <v>0</v>
      </c>
      <c r="Q331" s="31">
        <f t="shared" si="108"/>
        <v>0</v>
      </c>
      <c r="R331" s="31">
        <f t="shared" si="108"/>
        <v>0</v>
      </c>
      <c r="S331" s="31">
        <f t="shared" si="108"/>
        <v>0</v>
      </c>
      <c r="T331" s="31">
        <f t="shared" si="108"/>
        <v>0</v>
      </c>
      <c r="U331" s="31">
        <f t="shared" si="108"/>
        <v>0</v>
      </c>
      <c r="V331" s="31">
        <f t="shared" si="108"/>
        <v>0</v>
      </c>
      <c r="W331" s="31">
        <f>SUM(W328:W330)</f>
        <v>0</v>
      </c>
      <c r="X331" s="31">
        <f>SUM(X328:X330)</f>
        <v>0</v>
      </c>
      <c r="Y331" s="32" t="e">
        <f t="shared" si="107"/>
        <v>#DIV/0!</v>
      </c>
    </row>
    <row r="332" spans="1:25" ht="21" hidden="1" customHeight="1" x14ac:dyDescent="0.25">
      <c r="A332" s="10"/>
      <c r="D332" s="11" t="s">
        <v>35</v>
      </c>
      <c r="E332" s="12">
        <f>[1]PamanaKalahi!G221</f>
        <v>0</v>
      </c>
      <c r="F332" s="12">
        <f>SUM(G332:W332)</f>
        <v>0</v>
      </c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>
        <f>E332-F332</f>
        <v>0</v>
      </c>
      <c r="Y332" s="26" t="e">
        <f t="shared" si="107"/>
        <v>#DIV/0!</v>
      </c>
    </row>
    <row r="333" spans="1:25" s="20" customFormat="1" ht="20.45" hidden="1" customHeight="1" thickBot="1" x14ac:dyDescent="0.3">
      <c r="A333" s="33"/>
      <c r="B333" s="34"/>
      <c r="C333" s="35"/>
      <c r="D333" s="36" t="s">
        <v>36</v>
      </c>
      <c r="E333" s="37">
        <f>E332+E331</f>
        <v>0</v>
      </c>
      <c r="F333" s="37">
        <f>F332+F331</f>
        <v>0</v>
      </c>
      <c r="G333" s="37">
        <f>G332+G331</f>
        <v>0</v>
      </c>
      <c r="H333" s="37">
        <f t="shared" ref="H333:V333" si="109">H332+H331</f>
        <v>0</v>
      </c>
      <c r="I333" s="37">
        <f t="shared" si="109"/>
        <v>0</v>
      </c>
      <c r="J333" s="37">
        <f t="shared" si="109"/>
        <v>0</v>
      </c>
      <c r="K333" s="37">
        <f t="shared" si="109"/>
        <v>0</v>
      </c>
      <c r="L333" s="37">
        <f t="shared" si="109"/>
        <v>0</v>
      </c>
      <c r="M333" s="37">
        <f t="shared" si="109"/>
        <v>0</v>
      </c>
      <c r="N333" s="37">
        <f t="shared" si="109"/>
        <v>0</v>
      </c>
      <c r="O333" s="37">
        <f t="shared" si="109"/>
        <v>0</v>
      </c>
      <c r="P333" s="37">
        <f t="shared" si="109"/>
        <v>0</v>
      </c>
      <c r="Q333" s="37">
        <f t="shared" si="109"/>
        <v>0</v>
      </c>
      <c r="R333" s="37">
        <f t="shared" si="109"/>
        <v>0</v>
      </c>
      <c r="S333" s="37">
        <f t="shared" si="109"/>
        <v>0</v>
      </c>
      <c r="T333" s="37">
        <f t="shared" si="109"/>
        <v>0</v>
      </c>
      <c r="U333" s="37">
        <f t="shared" si="109"/>
        <v>0</v>
      </c>
      <c r="V333" s="37">
        <f t="shared" si="109"/>
        <v>0</v>
      </c>
      <c r="W333" s="37">
        <f>W332+W331</f>
        <v>0</v>
      </c>
      <c r="X333" s="37">
        <f>X332+X331</f>
        <v>0</v>
      </c>
      <c r="Y333" s="38" t="e">
        <f t="shared" si="107"/>
        <v>#DIV/0!</v>
      </c>
    </row>
    <row r="334" spans="1:25" ht="16.5" hidden="1" thickTop="1" x14ac:dyDescent="0.25">
      <c r="A334" s="10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3"/>
    </row>
    <row r="335" spans="1:25" ht="16.5" hidden="1" thickTop="1" x14ac:dyDescent="0.25">
      <c r="A335" s="10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3"/>
    </row>
    <row r="336" spans="1:25" ht="16.5" hidden="1" thickTop="1" x14ac:dyDescent="0.25">
      <c r="A336" s="10"/>
      <c r="B336" s="23" t="s">
        <v>93</v>
      </c>
      <c r="C336" s="24" t="s">
        <v>94</v>
      </c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3"/>
    </row>
    <row r="337" spans="1:25" ht="16.5" hidden="1" thickTop="1" x14ac:dyDescent="0.25">
      <c r="A337" s="10"/>
      <c r="D337" s="11" t="s">
        <v>32</v>
      </c>
      <c r="E337" s="12"/>
      <c r="F337" s="12">
        <f>SUM(G337:W337)</f>
        <v>0</v>
      </c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>
        <f>E337-F337</f>
        <v>0</v>
      </c>
      <c r="Y337" s="26" t="e">
        <f t="shared" ref="Y337:Y342" si="110">F337/E337</f>
        <v>#DIV/0!</v>
      </c>
    </row>
    <row r="338" spans="1:25" ht="16.5" hidden="1" thickTop="1" x14ac:dyDescent="0.25">
      <c r="A338" s="10"/>
      <c r="D338" s="11" t="s">
        <v>33</v>
      </c>
      <c r="E338" s="12">
        <f>655552000-655552000</f>
        <v>0</v>
      </c>
      <c r="F338" s="12">
        <f>SUM(G338:W338)</f>
        <v>0</v>
      </c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>
        <f>E338-F338</f>
        <v>0</v>
      </c>
      <c r="Y338" s="26" t="e">
        <f t="shared" si="110"/>
        <v>#DIV/0!</v>
      </c>
    </row>
    <row r="339" spans="1:25" ht="16.5" hidden="1" thickTop="1" x14ac:dyDescent="0.25">
      <c r="A339" s="10"/>
      <c r="D339" s="11" t="s">
        <v>8</v>
      </c>
      <c r="E339" s="12"/>
      <c r="F339" s="12">
        <f>SUM(G339:W339)</f>
        <v>0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>
        <f>E339-F339</f>
        <v>0</v>
      </c>
      <c r="Y339" s="26" t="e">
        <f t="shared" si="110"/>
        <v>#DIV/0!</v>
      </c>
    </row>
    <row r="340" spans="1:25" s="20" customFormat="1" ht="22.35" hidden="1" customHeight="1" x14ac:dyDescent="0.25">
      <c r="A340" s="27"/>
      <c r="B340" s="28"/>
      <c r="C340" s="29"/>
      <c r="D340" s="30" t="s">
        <v>34</v>
      </c>
      <c r="E340" s="31">
        <f>SUM(E337:E339)</f>
        <v>0</v>
      </c>
      <c r="F340" s="31">
        <f>SUM(F337:F339)</f>
        <v>0</v>
      </c>
      <c r="G340" s="31">
        <f>SUM(G337:G339)</f>
        <v>0</v>
      </c>
      <c r="H340" s="31">
        <f t="shared" ref="H340:V340" si="111">SUM(H337:H339)</f>
        <v>0</v>
      </c>
      <c r="I340" s="31">
        <f t="shared" si="111"/>
        <v>0</v>
      </c>
      <c r="J340" s="31">
        <f t="shared" si="111"/>
        <v>0</v>
      </c>
      <c r="K340" s="31">
        <f t="shared" si="111"/>
        <v>0</v>
      </c>
      <c r="L340" s="31">
        <f t="shared" si="111"/>
        <v>0</v>
      </c>
      <c r="M340" s="31">
        <f t="shared" si="111"/>
        <v>0</v>
      </c>
      <c r="N340" s="31">
        <f t="shared" si="111"/>
        <v>0</v>
      </c>
      <c r="O340" s="31">
        <f t="shared" si="111"/>
        <v>0</v>
      </c>
      <c r="P340" s="31">
        <f t="shared" si="111"/>
        <v>0</v>
      </c>
      <c r="Q340" s="31">
        <f t="shared" si="111"/>
        <v>0</v>
      </c>
      <c r="R340" s="31">
        <f t="shared" si="111"/>
        <v>0</v>
      </c>
      <c r="S340" s="31">
        <f t="shared" si="111"/>
        <v>0</v>
      </c>
      <c r="T340" s="31">
        <f t="shared" si="111"/>
        <v>0</v>
      </c>
      <c r="U340" s="31">
        <f t="shared" si="111"/>
        <v>0</v>
      </c>
      <c r="V340" s="31">
        <f t="shared" si="111"/>
        <v>0</v>
      </c>
      <c r="W340" s="31">
        <f>SUM(W337:W339)</f>
        <v>0</v>
      </c>
      <c r="X340" s="31">
        <f>SUM(X337:X339)</f>
        <v>0</v>
      </c>
      <c r="Y340" s="32" t="e">
        <f t="shared" si="110"/>
        <v>#DIV/0!</v>
      </c>
    </row>
    <row r="341" spans="1:25" ht="21" hidden="1" customHeight="1" x14ac:dyDescent="0.25">
      <c r="A341" s="10"/>
      <c r="D341" s="11" t="s">
        <v>35</v>
      </c>
      <c r="E341" s="12">
        <f>[1]PamanaSLP!G221</f>
        <v>0</v>
      </c>
      <c r="F341" s="12">
        <f>SUM(G341:W341)</f>
        <v>0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>
        <f>E341-F341</f>
        <v>0</v>
      </c>
      <c r="Y341" s="26" t="e">
        <f t="shared" si="110"/>
        <v>#DIV/0!</v>
      </c>
    </row>
    <row r="342" spans="1:25" s="20" customFormat="1" ht="20.45" hidden="1" customHeight="1" thickBot="1" x14ac:dyDescent="0.3">
      <c r="A342" s="33"/>
      <c r="B342" s="34"/>
      <c r="C342" s="35"/>
      <c r="D342" s="36" t="s">
        <v>36</v>
      </c>
      <c r="E342" s="37">
        <f>E341+E340</f>
        <v>0</v>
      </c>
      <c r="F342" s="37">
        <f>F341+F340</f>
        <v>0</v>
      </c>
      <c r="G342" s="37">
        <f>G341+G340</f>
        <v>0</v>
      </c>
      <c r="H342" s="37">
        <f t="shared" ref="H342:V342" si="112">H341+H340</f>
        <v>0</v>
      </c>
      <c r="I342" s="37">
        <f t="shared" si="112"/>
        <v>0</v>
      </c>
      <c r="J342" s="37">
        <f t="shared" si="112"/>
        <v>0</v>
      </c>
      <c r="K342" s="37">
        <f t="shared" si="112"/>
        <v>0</v>
      </c>
      <c r="L342" s="37">
        <f t="shared" si="112"/>
        <v>0</v>
      </c>
      <c r="M342" s="37">
        <f t="shared" si="112"/>
        <v>0</v>
      </c>
      <c r="N342" s="37">
        <f t="shared" si="112"/>
        <v>0</v>
      </c>
      <c r="O342" s="37">
        <f t="shared" si="112"/>
        <v>0</v>
      </c>
      <c r="P342" s="37">
        <f t="shared" si="112"/>
        <v>0</v>
      </c>
      <c r="Q342" s="37">
        <f t="shared" si="112"/>
        <v>0</v>
      </c>
      <c r="R342" s="37">
        <f t="shared" si="112"/>
        <v>0</v>
      </c>
      <c r="S342" s="37">
        <f t="shared" si="112"/>
        <v>0</v>
      </c>
      <c r="T342" s="37">
        <f t="shared" si="112"/>
        <v>0</v>
      </c>
      <c r="U342" s="37">
        <f t="shared" si="112"/>
        <v>0</v>
      </c>
      <c r="V342" s="37">
        <f t="shared" si="112"/>
        <v>0</v>
      </c>
      <c r="W342" s="37">
        <f>W341+W340</f>
        <v>0</v>
      </c>
      <c r="X342" s="37">
        <f>X341+X340</f>
        <v>0</v>
      </c>
      <c r="Y342" s="38" t="e">
        <f t="shared" si="110"/>
        <v>#DIV/0!</v>
      </c>
    </row>
    <row r="343" spans="1:25" ht="16.5" hidden="1" thickTop="1" x14ac:dyDescent="0.25">
      <c r="A343" s="10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3"/>
    </row>
    <row r="344" spans="1:25" ht="16.5" thickTop="1" x14ac:dyDescent="0.25">
      <c r="A344" s="10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3"/>
    </row>
    <row r="345" spans="1:25" x14ac:dyDescent="0.25">
      <c r="A345" s="10"/>
      <c r="B345" s="23" t="s">
        <v>95</v>
      </c>
      <c r="C345" s="24" t="s">
        <v>96</v>
      </c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3"/>
    </row>
    <row r="346" spans="1:25" x14ac:dyDescent="0.25">
      <c r="A346" s="10"/>
      <c r="D346" s="11" t="s">
        <v>32</v>
      </c>
      <c r="E346" s="12">
        <v>22113000</v>
      </c>
      <c r="F346" s="12">
        <f>SUM(G346:W346)</f>
        <v>1253172.8600000001</v>
      </c>
      <c r="G346" s="12">
        <v>1253172.8600000001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>
        <f>E346-F346</f>
        <v>20859827.140000001</v>
      </c>
      <c r="Y346" s="26">
        <f t="shared" ref="Y346:Y351" si="113">F346/E346</f>
        <v>5.6671318229096011E-2</v>
      </c>
    </row>
    <row r="347" spans="1:25" x14ac:dyDescent="0.25">
      <c r="A347" s="10"/>
      <c r="D347" s="11" t="s">
        <v>33</v>
      </c>
      <c r="E347" s="12">
        <v>45805000</v>
      </c>
      <c r="F347" s="12">
        <f>SUM(G347:W347)</f>
        <v>1580311.25</v>
      </c>
      <c r="G347" s="12">
        <v>842609.17</v>
      </c>
      <c r="H347" s="12">
        <v>271405.76</v>
      </c>
      <c r="I347" s="12"/>
      <c r="J347" s="12">
        <v>43640.76</v>
      </c>
      <c r="K347" s="12"/>
      <c r="L347" s="12">
        <v>17597.939999999999</v>
      </c>
      <c r="M347" s="12"/>
      <c r="N347" s="12">
        <v>45200.959999999999</v>
      </c>
      <c r="O347" s="12"/>
      <c r="P347" s="12">
        <v>44578.16</v>
      </c>
      <c r="Q347" s="12">
        <v>21695.18</v>
      </c>
      <c r="R347" s="12"/>
      <c r="S347" s="12"/>
      <c r="T347" s="12"/>
      <c r="U347" s="12">
        <v>271205.76000000001</v>
      </c>
      <c r="V347" s="12"/>
      <c r="W347" s="12">
        <v>22377.56</v>
      </c>
      <c r="X347" s="12">
        <f>E347-F347</f>
        <v>44224688.75</v>
      </c>
      <c r="Y347" s="26">
        <f t="shared" si="113"/>
        <v>3.4500845977513371E-2</v>
      </c>
    </row>
    <row r="348" spans="1:25" x14ac:dyDescent="0.25">
      <c r="A348" s="10"/>
      <c r="D348" s="11" t="s">
        <v>8</v>
      </c>
      <c r="E348" s="12"/>
      <c r="F348" s="12">
        <f>SUM(G348:W348)</f>
        <v>0</v>
      </c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>
        <f>E348-F348</f>
        <v>0</v>
      </c>
      <c r="Y348" s="25" t="e">
        <f t="shared" si="113"/>
        <v>#DIV/0!</v>
      </c>
    </row>
    <row r="349" spans="1:25" s="20" customFormat="1" ht="22.35" customHeight="1" x14ac:dyDescent="0.25">
      <c r="A349" s="27"/>
      <c r="B349" s="28"/>
      <c r="C349" s="29"/>
      <c r="D349" s="30" t="s">
        <v>34</v>
      </c>
      <c r="E349" s="31">
        <f>SUM(E346:E348)</f>
        <v>67918000</v>
      </c>
      <c r="F349" s="31">
        <f>SUM(F346:F348)</f>
        <v>2833484.1100000003</v>
      </c>
      <c r="G349" s="31">
        <f>SUM(G346:G348)</f>
        <v>2095782.0300000003</v>
      </c>
      <c r="H349" s="31">
        <f t="shared" ref="H349:V349" si="114">SUM(H346:H348)</f>
        <v>271405.76</v>
      </c>
      <c r="I349" s="31">
        <f t="shared" si="114"/>
        <v>0</v>
      </c>
      <c r="J349" s="31">
        <f t="shared" si="114"/>
        <v>43640.76</v>
      </c>
      <c r="K349" s="31">
        <f t="shared" si="114"/>
        <v>0</v>
      </c>
      <c r="L349" s="31">
        <f t="shared" si="114"/>
        <v>17597.939999999999</v>
      </c>
      <c r="M349" s="31">
        <f t="shared" si="114"/>
        <v>0</v>
      </c>
      <c r="N349" s="31">
        <f t="shared" si="114"/>
        <v>45200.959999999999</v>
      </c>
      <c r="O349" s="31">
        <f t="shared" si="114"/>
        <v>0</v>
      </c>
      <c r="P349" s="31">
        <f t="shared" si="114"/>
        <v>44578.16</v>
      </c>
      <c r="Q349" s="31">
        <f t="shared" si="114"/>
        <v>21695.18</v>
      </c>
      <c r="R349" s="31">
        <f t="shared" si="114"/>
        <v>0</v>
      </c>
      <c r="S349" s="31">
        <f t="shared" si="114"/>
        <v>0</v>
      </c>
      <c r="T349" s="31">
        <f t="shared" si="114"/>
        <v>0</v>
      </c>
      <c r="U349" s="31">
        <f t="shared" si="114"/>
        <v>271205.76000000001</v>
      </c>
      <c r="V349" s="31">
        <f t="shared" si="114"/>
        <v>0</v>
      </c>
      <c r="W349" s="31">
        <f>SUM(W346:W348)</f>
        <v>22377.56</v>
      </c>
      <c r="X349" s="31">
        <f>SUM(X346:X348)</f>
        <v>65084515.890000001</v>
      </c>
      <c r="Y349" s="32">
        <f t="shared" si="113"/>
        <v>4.1719192408492596E-2</v>
      </c>
    </row>
    <row r="350" spans="1:25" ht="21" customHeight="1" x14ac:dyDescent="0.25">
      <c r="A350" s="10"/>
      <c r="D350" s="11" t="s">
        <v>35</v>
      </c>
      <c r="E350" s="12">
        <v>1851000</v>
      </c>
      <c r="F350" s="12">
        <f>SUM(G350:W350)</f>
        <v>122572.68</v>
      </c>
      <c r="G350" s="12">
        <v>122572.68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>
        <f>E350-F350</f>
        <v>1728427.32</v>
      </c>
      <c r="Y350" s="26">
        <f t="shared" si="113"/>
        <v>6.6219708265802271E-2</v>
      </c>
    </row>
    <row r="351" spans="1:25" s="20" customFormat="1" ht="20.45" customHeight="1" thickBot="1" x14ac:dyDescent="0.3">
      <c r="A351" s="33"/>
      <c r="B351" s="34"/>
      <c r="C351" s="35"/>
      <c r="D351" s="36" t="s">
        <v>36</v>
      </c>
      <c r="E351" s="37">
        <f>E350+E349</f>
        <v>69769000</v>
      </c>
      <c r="F351" s="37">
        <f>F350+F349</f>
        <v>2956056.7900000005</v>
      </c>
      <c r="G351" s="37">
        <f>G350+G349</f>
        <v>2218354.7100000004</v>
      </c>
      <c r="H351" s="37">
        <f t="shared" ref="H351:V351" si="115">H350+H349</f>
        <v>271405.76</v>
      </c>
      <c r="I351" s="37">
        <f t="shared" si="115"/>
        <v>0</v>
      </c>
      <c r="J351" s="37">
        <f t="shared" si="115"/>
        <v>43640.76</v>
      </c>
      <c r="K351" s="37">
        <f t="shared" si="115"/>
        <v>0</v>
      </c>
      <c r="L351" s="37">
        <f t="shared" si="115"/>
        <v>17597.939999999999</v>
      </c>
      <c r="M351" s="37">
        <f t="shared" si="115"/>
        <v>0</v>
      </c>
      <c r="N351" s="37">
        <f t="shared" si="115"/>
        <v>45200.959999999999</v>
      </c>
      <c r="O351" s="37">
        <f t="shared" si="115"/>
        <v>0</v>
      </c>
      <c r="P351" s="37">
        <f t="shared" si="115"/>
        <v>44578.16</v>
      </c>
      <c r="Q351" s="37">
        <f t="shared" si="115"/>
        <v>21695.18</v>
      </c>
      <c r="R351" s="37">
        <f t="shared" si="115"/>
        <v>0</v>
      </c>
      <c r="S351" s="37">
        <f t="shared" si="115"/>
        <v>0</v>
      </c>
      <c r="T351" s="37">
        <f t="shared" si="115"/>
        <v>0</v>
      </c>
      <c r="U351" s="37">
        <f t="shared" si="115"/>
        <v>271205.76000000001</v>
      </c>
      <c r="V351" s="37">
        <f t="shared" si="115"/>
        <v>0</v>
      </c>
      <c r="W351" s="37">
        <f>W350+W349</f>
        <v>22377.56</v>
      </c>
      <c r="X351" s="37">
        <f>X350+X349</f>
        <v>66812943.210000001</v>
      </c>
      <c r="Y351" s="38">
        <f t="shared" si="113"/>
        <v>4.2369201077842603E-2</v>
      </c>
    </row>
    <row r="352" spans="1:25" ht="16.5" thickTop="1" x14ac:dyDescent="0.25">
      <c r="A352" s="10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3"/>
    </row>
    <row r="353" spans="1:25" x14ac:dyDescent="0.25">
      <c r="A353" s="10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3"/>
    </row>
    <row r="354" spans="1:25" x14ac:dyDescent="0.25">
      <c r="A354" s="10"/>
      <c r="B354" s="23" t="s">
        <v>97</v>
      </c>
      <c r="C354" s="24" t="s">
        <v>98</v>
      </c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3"/>
    </row>
    <row r="355" spans="1:25" x14ac:dyDescent="0.25">
      <c r="A355" s="10"/>
      <c r="D355" s="11" t="s">
        <v>32</v>
      </c>
      <c r="E355" s="12">
        <v>14455000</v>
      </c>
      <c r="F355" s="12">
        <f>SUM(G355:W355)</f>
        <v>964714.2</v>
      </c>
      <c r="G355" s="12">
        <v>964714.2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>
        <f>E355-F355</f>
        <v>13490285.800000001</v>
      </c>
      <c r="Y355" s="26">
        <f t="shared" ref="Y355:Y360" si="116">F355/E355</f>
        <v>6.6739135247319267E-2</v>
      </c>
    </row>
    <row r="356" spans="1:25" x14ac:dyDescent="0.25">
      <c r="A356" s="10"/>
      <c r="D356" s="11" t="s">
        <v>33</v>
      </c>
      <c r="E356" s="12">
        <v>23889000</v>
      </c>
      <c r="F356" s="12">
        <f>SUM(G356:W356)</f>
        <v>91290.44</v>
      </c>
      <c r="G356" s="12">
        <v>91290.44</v>
      </c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>
        <f>E356-F356</f>
        <v>23797709.559999999</v>
      </c>
      <c r="Y356" s="26">
        <f t="shared" si="116"/>
        <v>3.8214425049185818E-3</v>
      </c>
    </row>
    <row r="357" spans="1:25" x14ac:dyDescent="0.25">
      <c r="A357" s="10"/>
      <c r="D357" s="11" t="s">
        <v>8</v>
      </c>
      <c r="E357" s="12"/>
      <c r="F357" s="12">
        <f>SUM(G357:W357)</f>
        <v>0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>
        <f>E357-F357</f>
        <v>0</v>
      </c>
      <c r="Y357" s="25" t="e">
        <f t="shared" si="116"/>
        <v>#DIV/0!</v>
      </c>
    </row>
    <row r="358" spans="1:25" s="20" customFormat="1" ht="22.35" customHeight="1" x14ac:dyDescent="0.25">
      <c r="A358" s="27"/>
      <c r="B358" s="28"/>
      <c r="C358" s="29"/>
      <c r="D358" s="30" t="s">
        <v>34</v>
      </c>
      <c r="E358" s="31">
        <f>SUM(E355:E357)</f>
        <v>38344000</v>
      </c>
      <c r="F358" s="31">
        <f>SUM(F355:F357)</f>
        <v>1056004.6399999999</v>
      </c>
      <c r="G358" s="31">
        <f>SUM(G355:G357)</f>
        <v>1056004.6399999999</v>
      </c>
      <c r="H358" s="31">
        <f t="shared" ref="H358:V358" si="117">SUM(H355:H357)</f>
        <v>0</v>
      </c>
      <c r="I358" s="31">
        <f t="shared" si="117"/>
        <v>0</v>
      </c>
      <c r="J358" s="31">
        <f t="shared" si="117"/>
        <v>0</v>
      </c>
      <c r="K358" s="31">
        <f t="shared" si="117"/>
        <v>0</v>
      </c>
      <c r="L358" s="31">
        <f t="shared" si="117"/>
        <v>0</v>
      </c>
      <c r="M358" s="31">
        <f t="shared" si="117"/>
        <v>0</v>
      </c>
      <c r="N358" s="31">
        <f t="shared" si="117"/>
        <v>0</v>
      </c>
      <c r="O358" s="31">
        <f t="shared" si="117"/>
        <v>0</v>
      </c>
      <c r="P358" s="31">
        <f t="shared" si="117"/>
        <v>0</v>
      </c>
      <c r="Q358" s="31">
        <f t="shared" si="117"/>
        <v>0</v>
      </c>
      <c r="R358" s="31">
        <f t="shared" si="117"/>
        <v>0</v>
      </c>
      <c r="S358" s="31">
        <f t="shared" si="117"/>
        <v>0</v>
      </c>
      <c r="T358" s="31">
        <f t="shared" si="117"/>
        <v>0</v>
      </c>
      <c r="U358" s="31">
        <f t="shared" si="117"/>
        <v>0</v>
      </c>
      <c r="V358" s="31">
        <f t="shared" si="117"/>
        <v>0</v>
      </c>
      <c r="W358" s="31">
        <f>SUM(W355:W357)</f>
        <v>0</v>
      </c>
      <c r="X358" s="31">
        <f>SUM(X355:X357)</f>
        <v>37287995.359999999</v>
      </c>
      <c r="Y358" s="32">
        <f t="shared" si="116"/>
        <v>2.7540283747131231E-2</v>
      </c>
    </row>
    <row r="359" spans="1:25" ht="21" customHeight="1" x14ac:dyDescent="0.25">
      <c r="A359" s="10"/>
      <c r="D359" s="11" t="s">
        <v>35</v>
      </c>
      <c r="E359" s="12">
        <v>1184000</v>
      </c>
      <c r="F359" s="12">
        <f>SUM(G359:W359)</f>
        <v>100595.76</v>
      </c>
      <c r="G359" s="12">
        <v>100595.76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>
        <f>E359-F359</f>
        <v>1083404.24</v>
      </c>
      <c r="Y359" s="26">
        <f t="shared" si="116"/>
        <v>8.4962635135135134E-2</v>
      </c>
    </row>
    <row r="360" spans="1:25" s="20" customFormat="1" ht="20.45" customHeight="1" thickBot="1" x14ac:dyDescent="0.3">
      <c r="A360" s="33"/>
      <c r="B360" s="34"/>
      <c r="C360" s="35"/>
      <c r="D360" s="36" t="s">
        <v>36</v>
      </c>
      <c r="E360" s="37">
        <f>E359+E358</f>
        <v>39528000</v>
      </c>
      <c r="F360" s="37">
        <f>F359+F358</f>
        <v>1156600.3999999999</v>
      </c>
      <c r="G360" s="37">
        <f>G359+G358</f>
        <v>1156600.3999999999</v>
      </c>
      <c r="H360" s="37">
        <f t="shared" ref="H360:V360" si="118">H359+H358</f>
        <v>0</v>
      </c>
      <c r="I360" s="37">
        <f t="shared" si="118"/>
        <v>0</v>
      </c>
      <c r="J360" s="37">
        <f t="shared" si="118"/>
        <v>0</v>
      </c>
      <c r="K360" s="37">
        <f t="shared" si="118"/>
        <v>0</v>
      </c>
      <c r="L360" s="37">
        <f t="shared" si="118"/>
        <v>0</v>
      </c>
      <c r="M360" s="37">
        <f t="shared" si="118"/>
        <v>0</v>
      </c>
      <c r="N360" s="37">
        <f t="shared" si="118"/>
        <v>0</v>
      </c>
      <c r="O360" s="37">
        <f t="shared" si="118"/>
        <v>0</v>
      </c>
      <c r="P360" s="37">
        <f t="shared" si="118"/>
        <v>0</v>
      </c>
      <c r="Q360" s="37">
        <f t="shared" si="118"/>
        <v>0</v>
      </c>
      <c r="R360" s="37">
        <f t="shared" si="118"/>
        <v>0</v>
      </c>
      <c r="S360" s="37">
        <f t="shared" si="118"/>
        <v>0</v>
      </c>
      <c r="T360" s="37">
        <f t="shared" si="118"/>
        <v>0</v>
      </c>
      <c r="U360" s="37">
        <f t="shared" si="118"/>
        <v>0</v>
      </c>
      <c r="V360" s="37">
        <f t="shared" si="118"/>
        <v>0</v>
      </c>
      <c r="W360" s="37">
        <f>W359+W358</f>
        <v>0</v>
      </c>
      <c r="X360" s="37">
        <f>X359+X358</f>
        <v>38371399.600000001</v>
      </c>
      <c r="Y360" s="38">
        <f t="shared" si="116"/>
        <v>2.9260281319570935E-2</v>
      </c>
    </row>
    <row r="361" spans="1:25" ht="16.5" thickTop="1" x14ac:dyDescent="0.25">
      <c r="A361" s="10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3"/>
    </row>
    <row r="362" spans="1:25" hidden="1" x14ac:dyDescent="0.25">
      <c r="A362" s="10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3"/>
    </row>
    <row r="363" spans="1:25" x14ac:dyDescent="0.25">
      <c r="A363" s="10"/>
      <c r="B363" s="2" t="s">
        <v>99</v>
      </c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3"/>
    </row>
    <row r="364" spans="1:25" x14ac:dyDescent="0.25">
      <c r="A364" s="10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3"/>
    </row>
    <row r="365" spans="1:25" x14ac:dyDescent="0.25">
      <c r="A365" s="10"/>
      <c r="D365" s="11" t="s">
        <v>32</v>
      </c>
      <c r="E365" s="12">
        <f>E355+E346+E337+E328+E319+E310+E301+E292+E283+E274+E265+E256+E247+E238+E229+E220+E211+E202+E193+E184+E175+E166+E156+E147+E138+E129+E120+E111+E102</f>
        <v>4361571000</v>
      </c>
      <c r="F365" s="12">
        <f t="shared" ref="F365:P365" si="119">F355+F346+F337+F328+F319+F310+F301+F292+F283+F274+F265+F256+F247+F238+F229+F220+F211+F202+F193+F184+F175+F166+F156+F147+F138+F129+F120+F111+F102</f>
        <v>251572168.81999999</v>
      </c>
      <c r="G365" s="12">
        <f t="shared" si="119"/>
        <v>32908997.059999999</v>
      </c>
      <c r="H365" s="12">
        <f>H355+H346+H337+H328+H319+H310+H301+H292+H283+H274+H265+H256+H247+H238+H229+H220+H211+H202+H193+H184+H175+H166+H156+H147+H138+H129+H120+H111+H102</f>
        <v>12907233.950000001</v>
      </c>
      <c r="I365" s="12">
        <f t="shared" si="119"/>
        <v>11371396.140000001</v>
      </c>
      <c r="J365" s="12">
        <f t="shared" si="119"/>
        <v>6797986.6399999997</v>
      </c>
      <c r="K365" s="12">
        <f t="shared" si="119"/>
        <v>5646123.3099999996</v>
      </c>
      <c r="L365" s="12">
        <f t="shared" si="119"/>
        <v>16699616.560000001</v>
      </c>
      <c r="M365" s="12">
        <f t="shared" si="119"/>
        <v>13804151.310000001</v>
      </c>
      <c r="N365" s="12">
        <f t="shared" si="119"/>
        <v>12394644.369999999</v>
      </c>
      <c r="O365" s="12">
        <f t="shared" si="119"/>
        <v>25460326.079999998</v>
      </c>
      <c r="P365" s="12">
        <f t="shared" si="119"/>
        <v>20852968.640000001</v>
      </c>
      <c r="Q365" s="12">
        <f>Q355+Q346+Q337+Q328+Q319+Q310+Q301+Q292+Q283+Q274+Q265+Q256+Q247+Q238+Q229+Q220+Q211+Q202+Q193+Q184+Q175+Q166+Q156+Q147+Q138+Q129+Q120+Q111+Q102</f>
        <v>10170291.390000001</v>
      </c>
      <c r="R365" s="12">
        <f t="shared" ref="R365:W366" si="120">R355+R346+R337+R328+R319+R310+R301+R292+R283+R274+R265+R256+R247+R238+R229+R220+R211+R202+R193+R184+R175+R166+R156+R147+R138+R129+R120+R111+R102</f>
        <v>16910383.16</v>
      </c>
      <c r="S365" s="12">
        <f t="shared" si="120"/>
        <v>19165737.489999998</v>
      </c>
      <c r="T365" s="12">
        <f t="shared" si="120"/>
        <v>17448419.199999999</v>
      </c>
      <c r="U365" s="12">
        <f t="shared" si="120"/>
        <v>15843664.08</v>
      </c>
      <c r="V365" s="12">
        <f t="shared" si="120"/>
        <v>2602872.25</v>
      </c>
      <c r="W365" s="12">
        <f t="shared" si="120"/>
        <v>10587357.189999999</v>
      </c>
      <c r="X365" s="12">
        <f>E365-F365</f>
        <v>4109998831.1799998</v>
      </c>
      <c r="Y365" s="26">
        <f t="shared" ref="Y365:Y371" si="121">F365/E365</f>
        <v>5.7679255667281354E-2</v>
      </c>
    </row>
    <row r="366" spans="1:25" x14ac:dyDescent="0.25">
      <c r="A366" s="10"/>
      <c r="D366" s="11" t="s">
        <v>33</v>
      </c>
      <c r="E366" s="12">
        <f t="shared" ref="E366:P366" si="122">E356+E347+E338+E329+E320+E311+E302+E293+E284+E275+E266+E257+E248+E239+E230+E221+E212+E203+E194+E185+E176+E167+E157+E148+E139+E130+E121+E112+E103</f>
        <v>96507852000</v>
      </c>
      <c r="F366" s="12">
        <f t="shared" si="122"/>
        <v>853633289.4000001</v>
      </c>
      <c r="G366" s="12">
        <f t="shared" si="122"/>
        <v>754051223.38999999</v>
      </c>
      <c r="H366" s="12">
        <f t="shared" si="122"/>
        <v>8277660.2400000002</v>
      </c>
      <c r="I366" s="12">
        <f t="shared" si="122"/>
        <v>4981157.9400000004</v>
      </c>
      <c r="J366" s="12">
        <f t="shared" si="122"/>
        <v>1403553.6300000001</v>
      </c>
      <c r="K366" s="12">
        <f t="shared" si="122"/>
        <v>8443008.0500000007</v>
      </c>
      <c r="L366" s="12">
        <f t="shared" si="122"/>
        <v>220990</v>
      </c>
      <c r="M366" s="12">
        <f t="shared" si="122"/>
        <v>7338797.1300000008</v>
      </c>
      <c r="N366" s="12">
        <f t="shared" si="122"/>
        <v>6948361.5300000003</v>
      </c>
      <c r="O366" s="12">
        <f t="shared" si="122"/>
        <v>4284220.07</v>
      </c>
      <c r="P366" s="12">
        <f t="shared" si="122"/>
        <v>5231404.25</v>
      </c>
      <c r="Q366" s="12">
        <f>Q356+Q347+Q338+Q329+Q320+Q311+Q302+Q293+Q284+Q275+Q266+Q257+Q248+Q239+Q292+Q221+Q212+Q203+Q194+Q185+Q176+Q167+Q157+Q148+Q139+Q130+Q121+Q112+Q103</f>
        <v>8717895.75</v>
      </c>
      <c r="R366" s="12">
        <f t="shared" si="120"/>
        <v>1539235.4</v>
      </c>
      <c r="S366" s="12">
        <f t="shared" si="120"/>
        <v>0</v>
      </c>
      <c r="T366" s="12">
        <f t="shared" si="120"/>
        <v>0</v>
      </c>
      <c r="U366" s="12">
        <f t="shared" si="120"/>
        <v>38245550.759999998</v>
      </c>
      <c r="V366" s="12">
        <f t="shared" si="120"/>
        <v>0</v>
      </c>
      <c r="W366" s="12">
        <f t="shared" si="120"/>
        <v>3950231.2600000002</v>
      </c>
      <c r="X366" s="12">
        <f>E366-F366</f>
        <v>95654218710.600006</v>
      </c>
      <c r="Y366" s="26">
        <f t="shared" si="121"/>
        <v>8.8452211059469044E-3</v>
      </c>
    </row>
    <row r="367" spans="1:25" x14ac:dyDescent="0.25">
      <c r="A367" s="10"/>
      <c r="D367" s="11" t="s">
        <v>59</v>
      </c>
      <c r="E367" s="12">
        <f t="shared" ref="E367:W367" si="123">E158</f>
        <v>781732000</v>
      </c>
      <c r="F367" s="12">
        <f t="shared" si="123"/>
        <v>0</v>
      </c>
      <c r="G367" s="12">
        <f t="shared" si="123"/>
        <v>0</v>
      </c>
      <c r="H367" s="12">
        <f t="shared" si="123"/>
        <v>0</v>
      </c>
      <c r="I367" s="12">
        <f t="shared" si="123"/>
        <v>0</v>
      </c>
      <c r="J367" s="12">
        <f t="shared" si="123"/>
        <v>0</v>
      </c>
      <c r="K367" s="12">
        <f t="shared" si="123"/>
        <v>0</v>
      </c>
      <c r="L367" s="12">
        <f t="shared" si="123"/>
        <v>0</v>
      </c>
      <c r="M367" s="12">
        <f t="shared" si="123"/>
        <v>0</v>
      </c>
      <c r="N367" s="12">
        <f t="shared" si="123"/>
        <v>0</v>
      </c>
      <c r="O367" s="12">
        <f t="shared" si="123"/>
        <v>0</v>
      </c>
      <c r="P367" s="12">
        <f t="shared" si="123"/>
        <v>0</v>
      </c>
      <c r="Q367" s="12">
        <f t="shared" si="123"/>
        <v>0</v>
      </c>
      <c r="R367" s="12">
        <f t="shared" si="123"/>
        <v>0</v>
      </c>
      <c r="S367" s="12">
        <f t="shared" si="123"/>
        <v>0</v>
      </c>
      <c r="T367" s="12">
        <f t="shared" si="123"/>
        <v>0</v>
      </c>
      <c r="U367" s="12">
        <f t="shared" si="123"/>
        <v>0</v>
      </c>
      <c r="V367" s="12">
        <f t="shared" si="123"/>
        <v>0</v>
      </c>
      <c r="W367" s="12">
        <f t="shared" si="123"/>
        <v>0</v>
      </c>
      <c r="X367" s="12">
        <f>E367-F367</f>
        <v>781732000</v>
      </c>
      <c r="Y367" s="26">
        <f t="shared" si="121"/>
        <v>0</v>
      </c>
    </row>
    <row r="368" spans="1:25" x14ac:dyDescent="0.25">
      <c r="A368" s="10"/>
      <c r="D368" s="11" t="s">
        <v>8</v>
      </c>
      <c r="E368" s="12">
        <f t="shared" ref="E368:W368" si="124">E357+E348+E339+E330+E321+E312+E303+E294+E285+E276+E267+E258+E249+E240+E231+E222+E213+E204+E195+E186+E177+E168+E159+E149+E140+E131+E122+E113+E104</f>
        <v>30852000</v>
      </c>
      <c r="F368" s="12">
        <f t="shared" si="124"/>
        <v>0</v>
      </c>
      <c r="G368" s="12">
        <f t="shared" si="124"/>
        <v>0</v>
      </c>
      <c r="H368" s="12">
        <f t="shared" si="124"/>
        <v>0</v>
      </c>
      <c r="I368" s="12">
        <f t="shared" si="124"/>
        <v>0</v>
      </c>
      <c r="J368" s="12">
        <f t="shared" si="124"/>
        <v>0</v>
      </c>
      <c r="K368" s="12">
        <f t="shared" si="124"/>
        <v>0</v>
      </c>
      <c r="L368" s="12">
        <f t="shared" si="124"/>
        <v>0</v>
      </c>
      <c r="M368" s="12">
        <f t="shared" si="124"/>
        <v>0</v>
      </c>
      <c r="N368" s="12">
        <f t="shared" si="124"/>
        <v>0</v>
      </c>
      <c r="O368" s="12">
        <f t="shared" si="124"/>
        <v>0</v>
      </c>
      <c r="P368" s="12">
        <f t="shared" si="124"/>
        <v>0</v>
      </c>
      <c r="Q368" s="12">
        <f t="shared" si="124"/>
        <v>0</v>
      </c>
      <c r="R368" s="12">
        <f t="shared" si="124"/>
        <v>0</v>
      </c>
      <c r="S368" s="12">
        <f t="shared" si="124"/>
        <v>0</v>
      </c>
      <c r="T368" s="12">
        <f t="shared" si="124"/>
        <v>0</v>
      </c>
      <c r="U368" s="12">
        <f t="shared" si="124"/>
        <v>0</v>
      </c>
      <c r="V368" s="12">
        <f t="shared" si="124"/>
        <v>0</v>
      </c>
      <c r="W368" s="12">
        <f t="shared" si="124"/>
        <v>0</v>
      </c>
      <c r="X368" s="12">
        <f>E368-F368</f>
        <v>30852000</v>
      </c>
      <c r="Y368" s="26">
        <f t="shared" si="121"/>
        <v>0</v>
      </c>
    </row>
    <row r="369" spans="1:25" s="20" customFormat="1" ht="22.35" customHeight="1" x14ac:dyDescent="0.25">
      <c r="A369" s="27"/>
      <c r="B369" s="28"/>
      <c r="C369" s="29"/>
      <c r="D369" s="30" t="s">
        <v>34</v>
      </c>
      <c r="E369" s="31">
        <f>SUM(E365:E368)</f>
        <v>101682007000</v>
      </c>
      <c r="F369" s="31">
        <f>SUM(F365:F368)</f>
        <v>1105205458.22</v>
      </c>
      <c r="G369" s="31">
        <f>SUM(G365:G368)</f>
        <v>786960220.44999993</v>
      </c>
      <c r="H369" s="31">
        <f t="shared" ref="H369:V369" si="125">SUM(H365:H368)</f>
        <v>21184894.190000001</v>
      </c>
      <c r="I369" s="31">
        <f t="shared" si="125"/>
        <v>16352554.080000002</v>
      </c>
      <c r="J369" s="31">
        <f t="shared" si="125"/>
        <v>8201540.2699999996</v>
      </c>
      <c r="K369" s="31">
        <f t="shared" si="125"/>
        <v>14089131.359999999</v>
      </c>
      <c r="L369" s="31">
        <f t="shared" si="125"/>
        <v>16920606.560000002</v>
      </c>
      <c r="M369" s="31">
        <f t="shared" si="125"/>
        <v>21142948.440000001</v>
      </c>
      <c r="N369" s="31">
        <f t="shared" si="125"/>
        <v>19343005.899999999</v>
      </c>
      <c r="O369" s="31">
        <f t="shared" si="125"/>
        <v>29744546.149999999</v>
      </c>
      <c r="P369" s="31">
        <f t="shared" si="125"/>
        <v>26084372.890000001</v>
      </c>
      <c r="Q369" s="31">
        <f t="shared" si="125"/>
        <v>18888187.140000001</v>
      </c>
      <c r="R369" s="31">
        <f t="shared" si="125"/>
        <v>18449618.559999999</v>
      </c>
      <c r="S369" s="31">
        <f t="shared" si="125"/>
        <v>19165737.489999998</v>
      </c>
      <c r="T369" s="31">
        <f t="shared" si="125"/>
        <v>17448419.199999999</v>
      </c>
      <c r="U369" s="31">
        <f t="shared" si="125"/>
        <v>54089214.839999996</v>
      </c>
      <c r="V369" s="31">
        <f t="shared" si="125"/>
        <v>2602872.25</v>
      </c>
      <c r="W369" s="31">
        <f>SUM(W365:W368)</f>
        <v>14537588.449999999</v>
      </c>
      <c r="X369" s="31">
        <f>SUM(X365:X368)</f>
        <v>100576801541.78</v>
      </c>
      <c r="Y369" s="32">
        <f t="shared" si="121"/>
        <v>1.0869233316962362E-2</v>
      </c>
    </row>
    <row r="370" spans="1:25" ht="21" customHeight="1" x14ac:dyDescent="0.25">
      <c r="A370" s="10"/>
      <c r="D370" s="11" t="s">
        <v>35</v>
      </c>
      <c r="E370" s="12">
        <f t="shared" ref="E370:W370" si="126">E359+E350+E341+E332+E323+E314+E305+E296+E287+E278+E269+E260+E251+E242+E233+E224+E215+E206+E197+E188+E179+E170+E161+E151+E142+E133+E124+E115+E106</f>
        <v>24809000</v>
      </c>
      <c r="F370" s="12">
        <f t="shared" si="126"/>
        <v>1897779.54</v>
      </c>
      <c r="G370" s="12">
        <f t="shared" si="126"/>
        <v>1890560.88</v>
      </c>
      <c r="H370" s="12">
        <f t="shared" si="126"/>
        <v>0</v>
      </c>
      <c r="I370" s="12">
        <f t="shared" si="126"/>
        <v>0</v>
      </c>
      <c r="J370" s="12">
        <f t="shared" si="126"/>
        <v>0</v>
      </c>
      <c r="K370" s="12">
        <f t="shared" si="126"/>
        <v>0</v>
      </c>
      <c r="L370" s="12">
        <f t="shared" si="126"/>
        <v>4562.34</v>
      </c>
      <c r="M370" s="12">
        <f t="shared" si="126"/>
        <v>0</v>
      </c>
      <c r="N370" s="12">
        <f t="shared" si="126"/>
        <v>0</v>
      </c>
      <c r="O370" s="12">
        <f t="shared" si="126"/>
        <v>0</v>
      </c>
      <c r="P370" s="12">
        <f t="shared" si="126"/>
        <v>0</v>
      </c>
      <c r="Q370" s="12">
        <f t="shared" si="126"/>
        <v>0</v>
      </c>
      <c r="R370" s="12">
        <f t="shared" si="126"/>
        <v>2656.32</v>
      </c>
      <c r="S370" s="12">
        <f t="shared" si="126"/>
        <v>0</v>
      </c>
      <c r="T370" s="12">
        <f t="shared" si="126"/>
        <v>0</v>
      </c>
      <c r="U370" s="12">
        <f t="shared" si="126"/>
        <v>0</v>
      </c>
      <c r="V370" s="12">
        <f t="shared" si="126"/>
        <v>0</v>
      </c>
      <c r="W370" s="12">
        <f t="shared" si="126"/>
        <v>0</v>
      </c>
      <c r="X370" s="12">
        <f>E370-F370</f>
        <v>22911220.460000001</v>
      </c>
      <c r="Y370" s="26">
        <f t="shared" si="121"/>
        <v>7.6495608045467373E-2</v>
      </c>
    </row>
    <row r="371" spans="1:25" s="20" customFormat="1" ht="20.45" customHeight="1" thickBot="1" x14ac:dyDescent="0.3">
      <c r="A371" s="33"/>
      <c r="B371" s="34"/>
      <c r="C371" s="35"/>
      <c r="D371" s="36" t="s">
        <v>36</v>
      </c>
      <c r="E371" s="37">
        <f>E370+E369</f>
        <v>101706816000</v>
      </c>
      <c r="F371" s="37">
        <f>F370+F369</f>
        <v>1107103237.76</v>
      </c>
      <c r="G371" s="37">
        <f>G370+G369</f>
        <v>788850781.32999992</v>
      </c>
      <c r="H371" s="37">
        <f t="shared" ref="H371:V371" si="127">H370+H369</f>
        <v>21184894.190000001</v>
      </c>
      <c r="I371" s="37">
        <f t="shared" si="127"/>
        <v>16352554.080000002</v>
      </c>
      <c r="J371" s="37">
        <f t="shared" si="127"/>
        <v>8201540.2699999996</v>
      </c>
      <c r="K371" s="37">
        <f t="shared" si="127"/>
        <v>14089131.359999999</v>
      </c>
      <c r="L371" s="37">
        <f t="shared" si="127"/>
        <v>16925168.900000002</v>
      </c>
      <c r="M371" s="37">
        <f t="shared" si="127"/>
        <v>21142948.440000001</v>
      </c>
      <c r="N371" s="37">
        <f t="shared" si="127"/>
        <v>19343005.899999999</v>
      </c>
      <c r="O371" s="37">
        <f t="shared" si="127"/>
        <v>29744546.149999999</v>
      </c>
      <c r="P371" s="37">
        <f t="shared" si="127"/>
        <v>26084372.890000001</v>
      </c>
      <c r="Q371" s="37">
        <f t="shared" si="127"/>
        <v>18888187.140000001</v>
      </c>
      <c r="R371" s="37">
        <f t="shared" si="127"/>
        <v>18452274.879999999</v>
      </c>
      <c r="S371" s="37">
        <f t="shared" si="127"/>
        <v>19165737.489999998</v>
      </c>
      <c r="T371" s="37">
        <f t="shared" si="127"/>
        <v>17448419.199999999</v>
      </c>
      <c r="U371" s="37">
        <f t="shared" si="127"/>
        <v>54089214.839999996</v>
      </c>
      <c r="V371" s="37">
        <f t="shared" si="127"/>
        <v>2602872.25</v>
      </c>
      <c r="W371" s="37">
        <f>W370+W369</f>
        <v>14537588.449999999</v>
      </c>
      <c r="X371" s="37">
        <f>X370+X369</f>
        <v>100599712762.24001</v>
      </c>
      <c r="Y371" s="38">
        <f t="shared" si="121"/>
        <v>1.0885241336824466E-2</v>
      </c>
    </row>
    <row r="372" spans="1:25" ht="16.5" thickTop="1" x14ac:dyDescent="0.25">
      <c r="A372" s="10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3"/>
    </row>
    <row r="373" spans="1:25" hidden="1" x14ac:dyDescent="0.25">
      <c r="A373" s="10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3"/>
    </row>
    <row r="374" spans="1:25" s="66" customFormat="1" x14ac:dyDescent="0.25">
      <c r="A374" s="62"/>
      <c r="B374" s="24" t="s">
        <v>100</v>
      </c>
      <c r="C374" s="24"/>
      <c r="D374" s="63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5"/>
    </row>
    <row r="375" spans="1:25" x14ac:dyDescent="0.25">
      <c r="A375" s="10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3"/>
    </row>
    <row r="376" spans="1:25" s="20" customFormat="1" x14ac:dyDescent="0.25">
      <c r="A376" s="39"/>
      <c r="B376" s="24"/>
      <c r="C376" s="22"/>
      <c r="D376" s="17" t="s">
        <v>32</v>
      </c>
      <c r="E376" s="18">
        <f>E365+E90</f>
        <v>5777548000</v>
      </c>
      <c r="F376" s="18">
        <f t="shared" ref="F376:W377" si="128">F365+F90</f>
        <v>340027734.93000001</v>
      </c>
      <c r="G376" s="18">
        <f t="shared" si="128"/>
        <v>32908997.059999999</v>
      </c>
      <c r="H376" s="18">
        <f t="shared" si="128"/>
        <v>26389294.560000002</v>
      </c>
      <c r="I376" s="18">
        <f t="shared" si="128"/>
        <v>12108383.280000001</v>
      </c>
      <c r="J376" s="18">
        <f t="shared" si="128"/>
        <v>10475378.32</v>
      </c>
      <c r="K376" s="18">
        <f t="shared" si="128"/>
        <v>8998467.5299999993</v>
      </c>
      <c r="L376" s="18">
        <f t="shared" si="128"/>
        <v>19229520.460000001</v>
      </c>
      <c r="M376" s="18">
        <f t="shared" si="128"/>
        <v>20181236.950000003</v>
      </c>
      <c r="N376" s="18">
        <f t="shared" si="128"/>
        <v>15637967.35</v>
      </c>
      <c r="O376" s="18">
        <f t="shared" si="128"/>
        <v>27581779.629999999</v>
      </c>
      <c r="P376" s="18">
        <f t="shared" si="128"/>
        <v>26123878.91</v>
      </c>
      <c r="Q376" s="18">
        <f t="shared" si="128"/>
        <v>19157213.77</v>
      </c>
      <c r="R376" s="18">
        <f t="shared" si="128"/>
        <v>20401410.309999999</v>
      </c>
      <c r="S376" s="18">
        <f t="shared" si="128"/>
        <v>30532464.709999997</v>
      </c>
      <c r="T376" s="18">
        <f t="shared" si="128"/>
        <v>23363167.379999999</v>
      </c>
      <c r="U376" s="18">
        <f t="shared" si="128"/>
        <v>24671892.039999999</v>
      </c>
      <c r="V376" s="18">
        <f t="shared" si="128"/>
        <v>6494345.79</v>
      </c>
      <c r="W376" s="18">
        <f t="shared" si="128"/>
        <v>15772336.879999999</v>
      </c>
      <c r="X376" s="18">
        <f>E376-F376</f>
        <v>5437520265.0699997</v>
      </c>
      <c r="Y376" s="67">
        <f t="shared" ref="Y376:Y382" si="129">F376/E376</f>
        <v>5.8853294672757371E-2</v>
      </c>
    </row>
    <row r="377" spans="1:25" s="20" customFormat="1" x14ac:dyDescent="0.25">
      <c r="A377" s="39"/>
      <c r="B377" s="24"/>
      <c r="C377" s="22"/>
      <c r="D377" s="17" t="s">
        <v>33</v>
      </c>
      <c r="E377" s="18">
        <f t="shared" ref="E377:P377" si="130">E366+E91</f>
        <v>123347383000</v>
      </c>
      <c r="F377" s="18">
        <f t="shared" si="130"/>
        <v>2704099169.7399998</v>
      </c>
      <c r="G377" s="18">
        <f t="shared" si="130"/>
        <v>754051223.38999999</v>
      </c>
      <c r="H377" s="18">
        <f t="shared" si="130"/>
        <v>105050609.80999999</v>
      </c>
      <c r="I377" s="18">
        <f t="shared" si="130"/>
        <v>8075256.8900000006</v>
      </c>
      <c r="J377" s="18">
        <f t="shared" si="130"/>
        <v>74627595.529999986</v>
      </c>
      <c r="K377" s="18">
        <f t="shared" si="130"/>
        <v>13538246.950000001</v>
      </c>
      <c r="L377" s="18">
        <f t="shared" si="130"/>
        <v>40140887.149999999</v>
      </c>
      <c r="M377" s="18">
        <f t="shared" si="130"/>
        <v>19615015.82</v>
      </c>
      <c r="N377" s="18">
        <f t="shared" si="130"/>
        <v>231073572.90000001</v>
      </c>
      <c r="O377" s="18">
        <f t="shared" si="130"/>
        <v>280632445.38</v>
      </c>
      <c r="P377" s="18">
        <f t="shared" si="130"/>
        <v>64391322.599999994</v>
      </c>
      <c r="Q377" s="18">
        <f t="shared" si="128"/>
        <v>227121924.65000001</v>
      </c>
      <c r="R377" s="18">
        <f t="shared" si="128"/>
        <v>17390828.68</v>
      </c>
      <c r="S377" s="18">
        <f t="shared" si="128"/>
        <v>247586406.29000002</v>
      </c>
      <c r="T377" s="18">
        <f t="shared" si="128"/>
        <v>282269128.91000003</v>
      </c>
      <c r="U377" s="18">
        <f t="shared" si="128"/>
        <v>155024371.53999999</v>
      </c>
      <c r="V377" s="18">
        <f t="shared" si="128"/>
        <v>281278.82999999996</v>
      </c>
      <c r="W377" s="18">
        <f t="shared" si="128"/>
        <v>183229054.41999999</v>
      </c>
      <c r="X377" s="18">
        <f>E377-F377</f>
        <v>120643283830.25999</v>
      </c>
      <c r="Y377" s="67">
        <f t="shared" si="129"/>
        <v>2.1922631060117423E-2</v>
      </c>
    </row>
    <row r="378" spans="1:25" s="20" customFormat="1" x14ac:dyDescent="0.25">
      <c r="A378" s="39"/>
      <c r="B378" s="24"/>
      <c r="C378" s="22"/>
      <c r="D378" s="17" t="s">
        <v>59</v>
      </c>
      <c r="E378" s="18">
        <f>E367</f>
        <v>781732000</v>
      </c>
      <c r="F378" s="18">
        <f>F367</f>
        <v>0</v>
      </c>
      <c r="G378" s="18">
        <f>G367</f>
        <v>0</v>
      </c>
      <c r="H378" s="18">
        <f t="shared" ref="H378:V378" si="131">H367</f>
        <v>0</v>
      </c>
      <c r="I378" s="18">
        <f t="shared" si="131"/>
        <v>0</v>
      </c>
      <c r="J378" s="18">
        <f t="shared" si="131"/>
        <v>0</v>
      </c>
      <c r="K378" s="18">
        <f t="shared" si="131"/>
        <v>0</v>
      </c>
      <c r="L378" s="18">
        <f t="shared" si="131"/>
        <v>0</v>
      </c>
      <c r="M378" s="18">
        <f t="shared" si="131"/>
        <v>0</v>
      </c>
      <c r="N378" s="18">
        <f t="shared" si="131"/>
        <v>0</v>
      </c>
      <c r="O378" s="18">
        <f t="shared" si="131"/>
        <v>0</v>
      </c>
      <c r="P378" s="18">
        <f t="shared" si="131"/>
        <v>0</v>
      </c>
      <c r="Q378" s="18">
        <f t="shared" si="131"/>
        <v>0</v>
      </c>
      <c r="R378" s="18">
        <f t="shared" si="131"/>
        <v>0</v>
      </c>
      <c r="S378" s="18">
        <f t="shared" si="131"/>
        <v>0</v>
      </c>
      <c r="T378" s="18">
        <f t="shared" si="131"/>
        <v>0</v>
      </c>
      <c r="U378" s="18">
        <f t="shared" si="131"/>
        <v>0</v>
      </c>
      <c r="V378" s="18">
        <f t="shared" si="131"/>
        <v>0</v>
      </c>
      <c r="W378" s="18">
        <f>W367</f>
        <v>0</v>
      </c>
      <c r="X378" s="18">
        <f>E378-F378</f>
        <v>781732000</v>
      </c>
      <c r="Y378" s="67">
        <f t="shared" si="129"/>
        <v>0</v>
      </c>
    </row>
    <row r="379" spans="1:25" s="20" customFormat="1" x14ac:dyDescent="0.25">
      <c r="A379" s="39"/>
      <c r="B379" s="24"/>
      <c r="C379" s="22"/>
      <c r="D379" s="17" t="s">
        <v>8</v>
      </c>
      <c r="E379" s="18">
        <f t="shared" ref="E379:W379" si="132">E368+E92</f>
        <v>30852000</v>
      </c>
      <c r="F379" s="18">
        <f t="shared" si="132"/>
        <v>0</v>
      </c>
      <c r="G379" s="18">
        <f t="shared" si="132"/>
        <v>0</v>
      </c>
      <c r="H379" s="18">
        <f t="shared" si="132"/>
        <v>0</v>
      </c>
      <c r="I379" s="18">
        <f t="shared" si="132"/>
        <v>0</v>
      </c>
      <c r="J379" s="18">
        <f t="shared" si="132"/>
        <v>0</v>
      </c>
      <c r="K379" s="18">
        <f t="shared" si="132"/>
        <v>0</v>
      </c>
      <c r="L379" s="18">
        <f t="shared" si="132"/>
        <v>0</v>
      </c>
      <c r="M379" s="18">
        <f t="shared" si="132"/>
        <v>0</v>
      </c>
      <c r="N379" s="18">
        <f t="shared" si="132"/>
        <v>0</v>
      </c>
      <c r="O379" s="18">
        <f t="shared" si="132"/>
        <v>0</v>
      </c>
      <c r="P379" s="18">
        <f t="shared" si="132"/>
        <v>0</v>
      </c>
      <c r="Q379" s="18">
        <f t="shared" si="132"/>
        <v>0</v>
      </c>
      <c r="R379" s="18">
        <f t="shared" si="132"/>
        <v>0</v>
      </c>
      <c r="S379" s="18">
        <f t="shared" si="132"/>
        <v>0</v>
      </c>
      <c r="T379" s="18">
        <f t="shared" si="132"/>
        <v>0</v>
      </c>
      <c r="U379" s="18">
        <f t="shared" si="132"/>
        <v>0</v>
      </c>
      <c r="V379" s="18">
        <f t="shared" si="132"/>
        <v>0</v>
      </c>
      <c r="W379" s="18">
        <f t="shared" si="132"/>
        <v>0</v>
      </c>
      <c r="X379" s="18">
        <f>E379-F379</f>
        <v>30852000</v>
      </c>
      <c r="Y379" s="67">
        <f t="shared" si="129"/>
        <v>0</v>
      </c>
    </row>
    <row r="380" spans="1:25" s="20" customFormat="1" ht="22.35" customHeight="1" x14ac:dyDescent="0.25">
      <c r="A380" s="27"/>
      <c r="B380" s="28"/>
      <c r="C380" s="29"/>
      <c r="D380" s="30" t="s">
        <v>34</v>
      </c>
      <c r="E380" s="31">
        <f>SUM(E376:E379)</f>
        <v>129937515000</v>
      </c>
      <c r="F380" s="31">
        <f>SUM(F376:F379)</f>
        <v>3044126904.6699996</v>
      </c>
      <c r="G380" s="31">
        <f>SUM(G376:G379)</f>
        <v>786960220.44999993</v>
      </c>
      <c r="H380" s="31">
        <f t="shared" ref="H380:V380" si="133">SUM(H376:H379)</f>
        <v>131439904.36999999</v>
      </c>
      <c r="I380" s="31">
        <f t="shared" si="133"/>
        <v>20183640.170000002</v>
      </c>
      <c r="J380" s="31">
        <f t="shared" si="133"/>
        <v>85102973.849999994</v>
      </c>
      <c r="K380" s="31">
        <f t="shared" si="133"/>
        <v>22536714.48</v>
      </c>
      <c r="L380" s="31">
        <f t="shared" si="133"/>
        <v>59370407.609999999</v>
      </c>
      <c r="M380" s="31">
        <f t="shared" si="133"/>
        <v>39796252.770000003</v>
      </c>
      <c r="N380" s="31">
        <f t="shared" si="133"/>
        <v>246711540.25</v>
      </c>
      <c r="O380" s="31">
        <f t="shared" si="133"/>
        <v>308214225.00999999</v>
      </c>
      <c r="P380" s="31">
        <f t="shared" si="133"/>
        <v>90515201.50999999</v>
      </c>
      <c r="Q380" s="31">
        <f t="shared" si="133"/>
        <v>246279138.42000002</v>
      </c>
      <c r="R380" s="31">
        <f t="shared" si="133"/>
        <v>37792238.989999995</v>
      </c>
      <c r="S380" s="31">
        <f t="shared" si="133"/>
        <v>278118871</v>
      </c>
      <c r="T380" s="31">
        <f t="shared" si="133"/>
        <v>305632296.29000002</v>
      </c>
      <c r="U380" s="31">
        <f t="shared" si="133"/>
        <v>179696263.57999998</v>
      </c>
      <c r="V380" s="31">
        <f t="shared" si="133"/>
        <v>6775624.6200000001</v>
      </c>
      <c r="W380" s="31">
        <f>SUM(W376:W379)</f>
        <v>199001391.29999998</v>
      </c>
      <c r="X380" s="31">
        <f>SUM(X376:X379)</f>
        <v>126893388095.32999</v>
      </c>
      <c r="Y380" s="68">
        <f t="shared" si="129"/>
        <v>2.3427621381477085E-2</v>
      </c>
    </row>
    <row r="381" spans="1:25" s="20" customFormat="1" ht="21" customHeight="1" x14ac:dyDescent="0.25">
      <c r="A381" s="39"/>
      <c r="B381" s="24"/>
      <c r="C381" s="22"/>
      <c r="D381" s="17" t="s">
        <v>35</v>
      </c>
      <c r="E381" s="18">
        <f t="shared" ref="E381:W381" si="134">E370+E94</f>
        <v>113902000</v>
      </c>
      <c r="F381" s="18">
        <f t="shared" si="134"/>
        <v>7485949.7500000009</v>
      </c>
      <c r="G381" s="18">
        <f t="shared" si="134"/>
        <v>1890560.88</v>
      </c>
      <c r="H381" s="18">
        <f t="shared" si="134"/>
        <v>1294759.08</v>
      </c>
      <c r="I381" s="18">
        <f t="shared" si="134"/>
        <v>0</v>
      </c>
      <c r="J381" s="18">
        <f t="shared" si="134"/>
        <v>341157.12</v>
      </c>
      <c r="K381" s="18">
        <f t="shared" si="134"/>
        <v>0</v>
      </c>
      <c r="L381" s="18">
        <f t="shared" si="134"/>
        <v>514434.49000000005</v>
      </c>
      <c r="M381" s="18">
        <f t="shared" si="134"/>
        <v>582143.64</v>
      </c>
      <c r="N381" s="18">
        <f t="shared" si="134"/>
        <v>264243.45</v>
      </c>
      <c r="O381" s="18">
        <f t="shared" si="134"/>
        <v>383147.89</v>
      </c>
      <c r="P381" s="18">
        <f t="shared" si="134"/>
        <v>429830.94999999995</v>
      </c>
      <c r="Q381" s="18">
        <f t="shared" si="134"/>
        <v>493729.41000000003</v>
      </c>
      <c r="R381" s="18">
        <f t="shared" si="134"/>
        <v>315790.92</v>
      </c>
      <c r="S381" s="18">
        <f t="shared" si="134"/>
        <v>0</v>
      </c>
      <c r="T381" s="18">
        <f t="shared" si="134"/>
        <v>0</v>
      </c>
      <c r="U381" s="18">
        <f t="shared" si="134"/>
        <v>606146.67999999993</v>
      </c>
      <c r="V381" s="18">
        <f t="shared" si="134"/>
        <v>370005.24</v>
      </c>
      <c r="W381" s="18">
        <f t="shared" si="134"/>
        <v>0</v>
      </c>
      <c r="X381" s="18">
        <f>E381-F381</f>
        <v>106416050.25</v>
      </c>
      <c r="Y381" s="67">
        <f t="shared" si="129"/>
        <v>6.572272435953716E-2</v>
      </c>
    </row>
    <row r="382" spans="1:25" s="20" customFormat="1" ht="20.45" customHeight="1" thickBot="1" x14ac:dyDescent="0.3">
      <c r="A382" s="33"/>
      <c r="B382" s="34"/>
      <c r="C382" s="35"/>
      <c r="D382" s="36" t="s">
        <v>36</v>
      </c>
      <c r="E382" s="37">
        <f>E381+E380</f>
        <v>130051417000</v>
      </c>
      <c r="F382" s="37">
        <f>F381+F380</f>
        <v>3051612854.4199996</v>
      </c>
      <c r="G382" s="37">
        <f>G381+G380</f>
        <v>788850781.32999992</v>
      </c>
      <c r="H382" s="37">
        <f t="shared" ref="H382:V382" si="135">H381+H380</f>
        <v>132734663.44999999</v>
      </c>
      <c r="I382" s="37">
        <f t="shared" si="135"/>
        <v>20183640.170000002</v>
      </c>
      <c r="J382" s="37">
        <f t="shared" si="135"/>
        <v>85444130.969999999</v>
      </c>
      <c r="K382" s="37">
        <f t="shared" si="135"/>
        <v>22536714.48</v>
      </c>
      <c r="L382" s="37">
        <f t="shared" si="135"/>
        <v>59884842.100000001</v>
      </c>
      <c r="M382" s="37">
        <f t="shared" si="135"/>
        <v>40378396.410000004</v>
      </c>
      <c r="N382" s="37">
        <f t="shared" si="135"/>
        <v>246975783.69999999</v>
      </c>
      <c r="O382" s="37">
        <f t="shared" si="135"/>
        <v>308597372.89999998</v>
      </c>
      <c r="P382" s="37">
        <f t="shared" si="135"/>
        <v>90945032.459999993</v>
      </c>
      <c r="Q382" s="37">
        <f t="shared" si="135"/>
        <v>246772867.83000001</v>
      </c>
      <c r="R382" s="37">
        <f t="shared" si="135"/>
        <v>38108029.909999996</v>
      </c>
      <c r="S382" s="37">
        <f t="shared" si="135"/>
        <v>278118871</v>
      </c>
      <c r="T382" s="37">
        <f t="shared" si="135"/>
        <v>305632296.29000002</v>
      </c>
      <c r="U382" s="37">
        <f>U381+U380</f>
        <v>180302410.25999999</v>
      </c>
      <c r="V382" s="37">
        <f t="shared" si="135"/>
        <v>7145629.8600000003</v>
      </c>
      <c r="W382" s="37">
        <f>W381+W380</f>
        <v>199001391.29999998</v>
      </c>
      <c r="X382" s="37">
        <f>X381+X380</f>
        <v>126999804145.57999</v>
      </c>
      <c r="Y382" s="69">
        <f t="shared" si="129"/>
        <v>2.3464664398235659E-2</v>
      </c>
    </row>
    <row r="383" spans="1:25" ht="16.5" hidden="1" thickTop="1" x14ac:dyDescent="0.25">
      <c r="A383" s="10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3"/>
    </row>
    <row r="384" spans="1:25" ht="16.5" hidden="1" thickTop="1" x14ac:dyDescent="0.25">
      <c r="A384" s="10"/>
      <c r="D384" s="11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3"/>
    </row>
    <row r="385" spans="1:25" ht="16.5" hidden="1" thickTop="1" x14ac:dyDescent="0.25">
      <c r="A385" s="70" t="s">
        <v>101</v>
      </c>
      <c r="D385" s="11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3"/>
    </row>
    <row r="386" spans="1:25" ht="16.5" hidden="1" thickTop="1" x14ac:dyDescent="0.25">
      <c r="A386" s="10"/>
      <c r="D386" s="11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3"/>
    </row>
    <row r="387" spans="1:25" ht="16.5" hidden="1" thickTop="1" x14ac:dyDescent="0.25">
      <c r="A387" s="10"/>
      <c r="B387" s="61" t="s">
        <v>30</v>
      </c>
      <c r="C387" s="22" t="s">
        <v>35</v>
      </c>
      <c r="D387" s="1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3"/>
    </row>
    <row r="388" spans="1:25" ht="16.350000000000001" hidden="1" customHeight="1" x14ac:dyDescent="0.25">
      <c r="A388" s="10"/>
      <c r="D388" s="11" t="s">
        <v>32</v>
      </c>
      <c r="E388" s="12"/>
      <c r="F388" s="12">
        <f>SUM(G388:W388)</f>
        <v>0</v>
      </c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>
        <f>E388-F388</f>
        <v>0</v>
      </c>
      <c r="Y388" s="26" t="e">
        <f t="shared" ref="Y388:Y393" si="136">F388/E388</f>
        <v>#DIV/0!</v>
      </c>
    </row>
    <row r="389" spans="1:25" ht="16.5" hidden="1" thickTop="1" x14ac:dyDescent="0.25">
      <c r="A389" s="10"/>
      <c r="D389" s="11" t="s">
        <v>33</v>
      </c>
      <c r="E389" s="12"/>
      <c r="F389" s="12">
        <f>SUM(G389:W389)</f>
        <v>0</v>
      </c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>
        <f>E389-F389</f>
        <v>0</v>
      </c>
      <c r="Y389" s="26" t="e">
        <f t="shared" si="136"/>
        <v>#DIV/0!</v>
      </c>
    </row>
    <row r="390" spans="1:25" ht="16.5" hidden="1" thickTop="1" x14ac:dyDescent="0.25">
      <c r="A390" s="10"/>
      <c r="D390" s="11" t="s">
        <v>8</v>
      </c>
      <c r="E390" s="12"/>
      <c r="F390" s="12">
        <f>SUM(G390:W390)</f>
        <v>0</v>
      </c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>
        <f>E390-F390</f>
        <v>0</v>
      </c>
      <c r="Y390" s="26" t="e">
        <f t="shared" si="136"/>
        <v>#DIV/0!</v>
      </c>
    </row>
    <row r="391" spans="1:25" s="20" customFormat="1" ht="22.35" hidden="1" customHeight="1" x14ac:dyDescent="0.25">
      <c r="A391" s="27"/>
      <c r="B391" s="28"/>
      <c r="C391" s="29"/>
      <c r="D391" s="30" t="s">
        <v>34</v>
      </c>
      <c r="E391" s="31">
        <f>SUM(E388:E390)</f>
        <v>0</v>
      </c>
      <c r="F391" s="31">
        <f>SUM(F388:F390)</f>
        <v>0</v>
      </c>
      <c r="G391" s="31">
        <f>SUM(G388:G390)</f>
        <v>0</v>
      </c>
      <c r="H391" s="31">
        <f t="shared" ref="H391:V391" si="137">SUM(H388:H390)</f>
        <v>0</v>
      </c>
      <c r="I391" s="31">
        <f t="shared" si="137"/>
        <v>0</v>
      </c>
      <c r="J391" s="31">
        <f t="shared" si="137"/>
        <v>0</v>
      </c>
      <c r="K391" s="31">
        <f t="shared" si="137"/>
        <v>0</v>
      </c>
      <c r="L391" s="31">
        <f t="shared" si="137"/>
        <v>0</v>
      </c>
      <c r="M391" s="31">
        <f t="shared" si="137"/>
        <v>0</v>
      </c>
      <c r="N391" s="31">
        <f t="shared" si="137"/>
        <v>0</v>
      </c>
      <c r="O391" s="31">
        <f t="shared" si="137"/>
        <v>0</v>
      </c>
      <c r="P391" s="31">
        <f t="shared" si="137"/>
        <v>0</v>
      </c>
      <c r="Q391" s="31">
        <f t="shared" si="137"/>
        <v>0</v>
      </c>
      <c r="R391" s="31">
        <f t="shared" si="137"/>
        <v>0</v>
      </c>
      <c r="S391" s="31">
        <f t="shared" si="137"/>
        <v>0</v>
      </c>
      <c r="T391" s="31">
        <f t="shared" si="137"/>
        <v>0</v>
      </c>
      <c r="U391" s="31">
        <f t="shared" si="137"/>
        <v>0</v>
      </c>
      <c r="V391" s="31">
        <f t="shared" si="137"/>
        <v>0</v>
      </c>
      <c r="W391" s="31">
        <f>SUM(W388:W390)</f>
        <v>0</v>
      </c>
      <c r="X391" s="31">
        <f>SUM(X388:X390)</f>
        <v>0</v>
      </c>
      <c r="Y391" s="32" t="e">
        <f t="shared" si="136"/>
        <v>#DIV/0!</v>
      </c>
    </row>
    <row r="392" spans="1:25" ht="21" hidden="1" customHeight="1" x14ac:dyDescent="0.25">
      <c r="A392" s="10"/>
      <c r="D392" s="11" t="s">
        <v>35</v>
      </c>
      <c r="E392" s="12">
        <f>[1]RLIPSARO!G69</f>
        <v>0</v>
      </c>
      <c r="F392" s="12">
        <f>SUM(G392:W392)</f>
        <v>0</v>
      </c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>
        <f>E392-F392</f>
        <v>0</v>
      </c>
      <c r="Y392" s="26" t="e">
        <f t="shared" si="136"/>
        <v>#DIV/0!</v>
      </c>
    </row>
    <row r="393" spans="1:25" s="20" customFormat="1" ht="20.45" hidden="1" customHeight="1" thickBot="1" x14ac:dyDescent="0.3">
      <c r="A393" s="33"/>
      <c r="B393" s="34"/>
      <c r="C393" s="35"/>
      <c r="D393" s="36" t="s">
        <v>36</v>
      </c>
      <c r="E393" s="37">
        <f>E392+E391</f>
        <v>0</v>
      </c>
      <c r="F393" s="37">
        <f>F392+F391</f>
        <v>0</v>
      </c>
      <c r="G393" s="37">
        <f>G392+G391</f>
        <v>0</v>
      </c>
      <c r="H393" s="37">
        <f t="shared" ref="H393:V393" si="138">H392+H391</f>
        <v>0</v>
      </c>
      <c r="I393" s="37">
        <f t="shared" si="138"/>
        <v>0</v>
      </c>
      <c r="J393" s="37">
        <f t="shared" si="138"/>
        <v>0</v>
      </c>
      <c r="K393" s="37">
        <f t="shared" si="138"/>
        <v>0</v>
      </c>
      <c r="L393" s="37">
        <f t="shared" si="138"/>
        <v>0</v>
      </c>
      <c r="M393" s="37">
        <f t="shared" si="138"/>
        <v>0</v>
      </c>
      <c r="N393" s="37">
        <f t="shared" si="138"/>
        <v>0</v>
      </c>
      <c r="O393" s="37">
        <f t="shared" si="138"/>
        <v>0</v>
      </c>
      <c r="P393" s="37">
        <f t="shared" si="138"/>
        <v>0</v>
      </c>
      <c r="Q393" s="37">
        <f t="shared" si="138"/>
        <v>0</v>
      </c>
      <c r="R393" s="37">
        <f t="shared" si="138"/>
        <v>0</v>
      </c>
      <c r="S393" s="37">
        <f t="shared" si="138"/>
        <v>0</v>
      </c>
      <c r="T393" s="37">
        <f t="shared" si="138"/>
        <v>0</v>
      </c>
      <c r="U393" s="37">
        <f t="shared" si="138"/>
        <v>0</v>
      </c>
      <c r="V393" s="37">
        <f t="shared" si="138"/>
        <v>0</v>
      </c>
      <c r="W393" s="37">
        <f>W392+W391</f>
        <v>0</v>
      </c>
      <c r="X393" s="37">
        <f>X392+X391</f>
        <v>0</v>
      </c>
      <c r="Y393" s="38" t="e">
        <f t="shared" si="136"/>
        <v>#DIV/0!</v>
      </c>
    </row>
    <row r="394" spans="1:25" ht="16.5" hidden="1" thickTop="1" x14ac:dyDescent="0.25">
      <c r="A394" s="10"/>
      <c r="D394" s="11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3"/>
    </row>
    <row r="395" spans="1:25" ht="16.5" hidden="1" thickTop="1" x14ac:dyDescent="0.25">
      <c r="A395" s="10"/>
      <c r="D395" s="11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3"/>
    </row>
    <row r="396" spans="1:25" ht="16.5" hidden="1" thickTop="1" x14ac:dyDescent="0.25">
      <c r="A396" s="10"/>
      <c r="B396" s="61" t="s">
        <v>37</v>
      </c>
      <c r="C396" s="22" t="s">
        <v>102</v>
      </c>
      <c r="D396" s="11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3"/>
    </row>
    <row r="397" spans="1:25" ht="16.350000000000001" hidden="1" customHeight="1" x14ac:dyDescent="0.25">
      <c r="A397" s="10"/>
      <c r="D397" s="11" t="s">
        <v>32</v>
      </c>
      <c r="E397" s="12"/>
      <c r="F397" s="12">
        <f>SUM(G397:W397)</f>
        <v>0</v>
      </c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>
        <f>E397-F397</f>
        <v>0</v>
      </c>
      <c r="Y397" s="26" t="e">
        <f t="shared" ref="Y397:Y402" si="139">F397/E397</f>
        <v>#DIV/0!</v>
      </c>
    </row>
    <row r="398" spans="1:25" ht="16.5" hidden="1" thickTop="1" x14ac:dyDescent="0.25">
      <c r="A398" s="10"/>
      <c r="D398" s="11" t="s">
        <v>33</v>
      </c>
      <c r="E398" s="12">
        <f>[1]CustomDuties!G182</f>
        <v>0</v>
      </c>
      <c r="F398" s="12">
        <f>SUM(G398:W398)</f>
        <v>0</v>
      </c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>
        <f>E398-F398</f>
        <v>0</v>
      </c>
      <c r="Y398" s="26" t="e">
        <f t="shared" si="139"/>
        <v>#DIV/0!</v>
      </c>
    </row>
    <row r="399" spans="1:25" ht="16.5" hidden="1" thickTop="1" x14ac:dyDescent="0.25">
      <c r="A399" s="10"/>
      <c r="D399" s="11" t="s">
        <v>8</v>
      </c>
      <c r="E399" s="12"/>
      <c r="F399" s="12">
        <f>SUM(G399:W399)</f>
        <v>0</v>
      </c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>
        <f>E399-F399</f>
        <v>0</v>
      </c>
      <c r="Y399" s="26" t="e">
        <f t="shared" si="139"/>
        <v>#DIV/0!</v>
      </c>
    </row>
    <row r="400" spans="1:25" s="20" customFormat="1" ht="22.35" hidden="1" customHeight="1" x14ac:dyDescent="0.25">
      <c r="A400" s="27"/>
      <c r="B400" s="28"/>
      <c r="C400" s="29"/>
      <c r="D400" s="30" t="s">
        <v>34</v>
      </c>
      <c r="E400" s="31">
        <f>SUM(E397:E399)</f>
        <v>0</v>
      </c>
      <c r="F400" s="31">
        <f>SUM(F397:F399)</f>
        <v>0</v>
      </c>
      <c r="G400" s="31">
        <f>SUM(G397:G399)</f>
        <v>0</v>
      </c>
      <c r="H400" s="31">
        <f t="shared" ref="H400:V400" si="140">SUM(H397:H399)</f>
        <v>0</v>
      </c>
      <c r="I400" s="31">
        <f t="shared" si="140"/>
        <v>0</v>
      </c>
      <c r="J400" s="31">
        <f t="shared" si="140"/>
        <v>0</v>
      </c>
      <c r="K400" s="31">
        <f t="shared" si="140"/>
        <v>0</v>
      </c>
      <c r="L400" s="31">
        <f t="shared" si="140"/>
        <v>0</v>
      </c>
      <c r="M400" s="31">
        <f t="shared" si="140"/>
        <v>0</v>
      </c>
      <c r="N400" s="31">
        <f t="shared" si="140"/>
        <v>0</v>
      </c>
      <c r="O400" s="31">
        <f t="shared" si="140"/>
        <v>0</v>
      </c>
      <c r="P400" s="31">
        <f t="shared" si="140"/>
        <v>0</v>
      </c>
      <c r="Q400" s="31">
        <f t="shared" si="140"/>
        <v>0</v>
      </c>
      <c r="R400" s="31">
        <f t="shared" si="140"/>
        <v>0</v>
      </c>
      <c r="S400" s="31">
        <f t="shared" si="140"/>
        <v>0</v>
      </c>
      <c r="T400" s="31">
        <f t="shared" si="140"/>
        <v>0</v>
      </c>
      <c r="U400" s="31">
        <f t="shared" si="140"/>
        <v>0</v>
      </c>
      <c r="V400" s="31">
        <f t="shared" si="140"/>
        <v>0</v>
      </c>
      <c r="W400" s="31">
        <f>SUM(W397:W399)</f>
        <v>0</v>
      </c>
      <c r="X400" s="31">
        <f>SUM(X397:X399)</f>
        <v>0</v>
      </c>
      <c r="Y400" s="32" t="e">
        <f t="shared" si="139"/>
        <v>#DIV/0!</v>
      </c>
    </row>
    <row r="401" spans="1:25" ht="21" hidden="1" customHeight="1" x14ac:dyDescent="0.25">
      <c r="A401" s="10"/>
      <c r="D401" s="11" t="s">
        <v>35</v>
      </c>
      <c r="E401" s="12"/>
      <c r="F401" s="12">
        <f>SUM(G401:W401)</f>
        <v>0</v>
      </c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>
        <f>E401-F401</f>
        <v>0</v>
      </c>
      <c r="Y401" s="26" t="e">
        <f t="shared" si="139"/>
        <v>#DIV/0!</v>
      </c>
    </row>
    <row r="402" spans="1:25" s="20" customFormat="1" ht="20.45" hidden="1" customHeight="1" thickBot="1" x14ac:dyDescent="0.3">
      <c r="A402" s="33"/>
      <c r="B402" s="34"/>
      <c r="C402" s="35"/>
      <c r="D402" s="36" t="s">
        <v>36</v>
      </c>
      <c r="E402" s="37">
        <f>E401+E400</f>
        <v>0</v>
      </c>
      <c r="F402" s="37">
        <f>F401+F400</f>
        <v>0</v>
      </c>
      <c r="G402" s="37">
        <f>G401+G400</f>
        <v>0</v>
      </c>
      <c r="H402" s="37">
        <f t="shared" ref="H402:V402" si="141">H401+H400</f>
        <v>0</v>
      </c>
      <c r="I402" s="37">
        <f t="shared" si="141"/>
        <v>0</v>
      </c>
      <c r="J402" s="37">
        <f t="shared" si="141"/>
        <v>0</v>
      </c>
      <c r="K402" s="37">
        <f t="shared" si="141"/>
        <v>0</v>
      </c>
      <c r="L402" s="37">
        <f t="shared" si="141"/>
        <v>0</v>
      </c>
      <c r="M402" s="37">
        <f t="shared" si="141"/>
        <v>0</v>
      </c>
      <c r="N402" s="37">
        <f t="shared" si="141"/>
        <v>0</v>
      </c>
      <c r="O402" s="37">
        <f t="shared" si="141"/>
        <v>0</v>
      </c>
      <c r="P402" s="37">
        <f t="shared" si="141"/>
        <v>0</v>
      </c>
      <c r="Q402" s="37">
        <f t="shared" si="141"/>
        <v>0</v>
      </c>
      <c r="R402" s="37">
        <f t="shared" si="141"/>
        <v>0</v>
      </c>
      <c r="S402" s="37">
        <f t="shared" si="141"/>
        <v>0</v>
      </c>
      <c r="T402" s="37">
        <f t="shared" si="141"/>
        <v>0</v>
      </c>
      <c r="U402" s="37">
        <f t="shared" si="141"/>
        <v>0</v>
      </c>
      <c r="V402" s="37">
        <f t="shared" si="141"/>
        <v>0</v>
      </c>
      <c r="W402" s="37">
        <f>W401+W400</f>
        <v>0</v>
      </c>
      <c r="X402" s="37">
        <f>X401+X400</f>
        <v>0</v>
      </c>
      <c r="Y402" s="38" t="e">
        <f t="shared" si="139"/>
        <v>#DIV/0!</v>
      </c>
    </row>
    <row r="403" spans="1:25" ht="16.5" hidden="1" thickTop="1" x14ac:dyDescent="0.25">
      <c r="A403" s="10"/>
      <c r="D403" s="11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3"/>
    </row>
    <row r="404" spans="1:25" ht="16.5" hidden="1" thickTop="1" x14ac:dyDescent="0.25">
      <c r="A404" s="10"/>
      <c r="D404" s="11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3"/>
    </row>
    <row r="405" spans="1:25" s="20" customFormat="1" ht="16.5" hidden="1" thickTop="1" x14ac:dyDescent="0.25">
      <c r="A405" s="39"/>
      <c r="B405" s="23" t="s">
        <v>103</v>
      </c>
      <c r="C405" s="22"/>
      <c r="D405" s="17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9"/>
    </row>
    <row r="406" spans="1:25" ht="16.350000000000001" hidden="1" customHeight="1" x14ac:dyDescent="0.25">
      <c r="A406" s="10"/>
      <c r="D406" s="11" t="s">
        <v>32</v>
      </c>
      <c r="E406" s="12">
        <f t="shared" ref="E406:W408" si="142">E397</f>
        <v>0</v>
      </c>
      <c r="F406" s="12">
        <f t="shared" si="142"/>
        <v>0</v>
      </c>
      <c r="G406" s="12">
        <f t="shared" si="142"/>
        <v>0</v>
      </c>
      <c r="H406" s="12">
        <f t="shared" si="142"/>
        <v>0</v>
      </c>
      <c r="I406" s="12">
        <f t="shared" si="142"/>
        <v>0</v>
      </c>
      <c r="J406" s="12">
        <f t="shared" si="142"/>
        <v>0</v>
      </c>
      <c r="K406" s="12">
        <f t="shared" si="142"/>
        <v>0</v>
      </c>
      <c r="L406" s="12">
        <f t="shared" si="142"/>
        <v>0</v>
      </c>
      <c r="M406" s="12">
        <f t="shared" si="142"/>
        <v>0</v>
      </c>
      <c r="N406" s="12">
        <f t="shared" si="142"/>
        <v>0</v>
      </c>
      <c r="O406" s="12">
        <f t="shared" si="142"/>
        <v>0</v>
      </c>
      <c r="P406" s="12">
        <f t="shared" si="142"/>
        <v>0</v>
      </c>
      <c r="Q406" s="12">
        <f t="shared" si="142"/>
        <v>0</v>
      </c>
      <c r="R406" s="12">
        <f t="shared" si="142"/>
        <v>0</v>
      </c>
      <c r="S406" s="12">
        <f t="shared" si="142"/>
        <v>0</v>
      </c>
      <c r="T406" s="12">
        <f t="shared" si="142"/>
        <v>0</v>
      </c>
      <c r="U406" s="12">
        <f t="shared" si="142"/>
        <v>0</v>
      </c>
      <c r="V406" s="12">
        <f t="shared" si="142"/>
        <v>0</v>
      </c>
      <c r="W406" s="12">
        <f t="shared" si="142"/>
        <v>0</v>
      </c>
      <c r="X406" s="12">
        <f>E406-F406</f>
        <v>0</v>
      </c>
      <c r="Y406" s="26" t="e">
        <f t="shared" ref="Y406:Y411" si="143">F406/E406</f>
        <v>#DIV/0!</v>
      </c>
    </row>
    <row r="407" spans="1:25" ht="16.5" hidden="1" thickTop="1" x14ac:dyDescent="0.25">
      <c r="A407" s="10"/>
      <c r="D407" s="11" t="s">
        <v>33</v>
      </c>
      <c r="E407" s="12">
        <f t="shared" si="142"/>
        <v>0</v>
      </c>
      <c r="F407" s="12">
        <f t="shared" si="142"/>
        <v>0</v>
      </c>
      <c r="G407" s="12">
        <f t="shared" si="142"/>
        <v>0</v>
      </c>
      <c r="H407" s="12">
        <f t="shared" si="142"/>
        <v>0</v>
      </c>
      <c r="I407" s="12">
        <f t="shared" si="142"/>
        <v>0</v>
      </c>
      <c r="J407" s="12">
        <f t="shared" si="142"/>
        <v>0</v>
      </c>
      <c r="K407" s="12">
        <f t="shared" si="142"/>
        <v>0</v>
      </c>
      <c r="L407" s="12">
        <f t="shared" si="142"/>
        <v>0</v>
      </c>
      <c r="M407" s="12">
        <f t="shared" si="142"/>
        <v>0</v>
      </c>
      <c r="N407" s="12">
        <f t="shared" si="142"/>
        <v>0</v>
      </c>
      <c r="O407" s="12">
        <f t="shared" si="142"/>
        <v>0</v>
      </c>
      <c r="P407" s="12">
        <f t="shared" si="142"/>
        <v>0</v>
      </c>
      <c r="Q407" s="12">
        <f t="shared" si="142"/>
        <v>0</v>
      </c>
      <c r="R407" s="12">
        <f t="shared" si="142"/>
        <v>0</v>
      </c>
      <c r="S407" s="12">
        <f t="shared" si="142"/>
        <v>0</v>
      </c>
      <c r="T407" s="12">
        <f t="shared" si="142"/>
        <v>0</v>
      </c>
      <c r="U407" s="12">
        <f t="shared" si="142"/>
        <v>0</v>
      </c>
      <c r="V407" s="12">
        <f t="shared" si="142"/>
        <v>0</v>
      </c>
      <c r="W407" s="12">
        <f t="shared" si="142"/>
        <v>0</v>
      </c>
      <c r="X407" s="12">
        <f>E407-F407</f>
        <v>0</v>
      </c>
      <c r="Y407" s="26" t="e">
        <f t="shared" si="143"/>
        <v>#DIV/0!</v>
      </c>
    </row>
    <row r="408" spans="1:25" ht="16.5" hidden="1" thickTop="1" x14ac:dyDescent="0.25">
      <c r="A408" s="10"/>
      <c r="D408" s="11" t="s">
        <v>8</v>
      </c>
      <c r="E408" s="12">
        <f t="shared" si="142"/>
        <v>0</v>
      </c>
      <c r="F408" s="12">
        <f t="shared" si="142"/>
        <v>0</v>
      </c>
      <c r="G408" s="12">
        <f t="shared" si="142"/>
        <v>0</v>
      </c>
      <c r="H408" s="12">
        <f t="shared" si="142"/>
        <v>0</v>
      </c>
      <c r="I408" s="12">
        <f t="shared" si="142"/>
        <v>0</v>
      </c>
      <c r="J408" s="12">
        <f t="shared" si="142"/>
        <v>0</v>
      </c>
      <c r="K408" s="12">
        <f t="shared" si="142"/>
        <v>0</v>
      </c>
      <c r="L408" s="12">
        <f t="shared" si="142"/>
        <v>0</v>
      </c>
      <c r="M408" s="12">
        <f t="shared" si="142"/>
        <v>0</v>
      </c>
      <c r="N408" s="12">
        <f t="shared" si="142"/>
        <v>0</v>
      </c>
      <c r="O408" s="12">
        <f t="shared" si="142"/>
        <v>0</v>
      </c>
      <c r="P408" s="12">
        <f t="shared" si="142"/>
        <v>0</v>
      </c>
      <c r="Q408" s="12">
        <f t="shared" si="142"/>
        <v>0</v>
      </c>
      <c r="R408" s="12">
        <f t="shared" si="142"/>
        <v>0</v>
      </c>
      <c r="S408" s="12">
        <f t="shared" si="142"/>
        <v>0</v>
      </c>
      <c r="T408" s="12">
        <f t="shared" si="142"/>
        <v>0</v>
      </c>
      <c r="U408" s="12">
        <f t="shared" si="142"/>
        <v>0</v>
      </c>
      <c r="V408" s="12">
        <f t="shared" si="142"/>
        <v>0</v>
      </c>
      <c r="W408" s="12">
        <f t="shared" si="142"/>
        <v>0</v>
      </c>
      <c r="X408" s="12">
        <f>E408-F408</f>
        <v>0</v>
      </c>
      <c r="Y408" s="26" t="e">
        <f t="shared" si="143"/>
        <v>#DIV/0!</v>
      </c>
    </row>
    <row r="409" spans="1:25" s="20" customFormat="1" ht="22.35" hidden="1" customHeight="1" x14ac:dyDescent="0.25">
      <c r="A409" s="27"/>
      <c r="B409" s="28"/>
      <c r="C409" s="29"/>
      <c r="D409" s="30" t="s">
        <v>34</v>
      </c>
      <c r="E409" s="31">
        <f>SUM(E406:E408)</f>
        <v>0</v>
      </c>
      <c r="F409" s="31">
        <f>SUM(F406:F408)</f>
        <v>0</v>
      </c>
      <c r="G409" s="31">
        <f>SUM(G406:G408)</f>
        <v>0</v>
      </c>
      <c r="H409" s="31">
        <f t="shared" ref="H409:V409" si="144">SUM(H406:H408)</f>
        <v>0</v>
      </c>
      <c r="I409" s="31">
        <f t="shared" si="144"/>
        <v>0</v>
      </c>
      <c r="J409" s="31">
        <f t="shared" si="144"/>
        <v>0</v>
      </c>
      <c r="K409" s="31">
        <f t="shared" si="144"/>
        <v>0</v>
      </c>
      <c r="L409" s="31">
        <f t="shared" si="144"/>
        <v>0</v>
      </c>
      <c r="M409" s="31">
        <f t="shared" si="144"/>
        <v>0</v>
      </c>
      <c r="N409" s="31">
        <f t="shared" si="144"/>
        <v>0</v>
      </c>
      <c r="O409" s="31">
        <f t="shared" si="144"/>
        <v>0</v>
      </c>
      <c r="P409" s="31">
        <f t="shared" si="144"/>
        <v>0</v>
      </c>
      <c r="Q409" s="31">
        <f t="shared" si="144"/>
        <v>0</v>
      </c>
      <c r="R409" s="31">
        <f t="shared" si="144"/>
        <v>0</v>
      </c>
      <c r="S409" s="31">
        <f t="shared" si="144"/>
        <v>0</v>
      </c>
      <c r="T409" s="31">
        <f t="shared" si="144"/>
        <v>0</v>
      </c>
      <c r="U409" s="31">
        <f t="shared" si="144"/>
        <v>0</v>
      </c>
      <c r="V409" s="31">
        <f t="shared" si="144"/>
        <v>0</v>
      </c>
      <c r="W409" s="31">
        <f>SUM(W406:W408)</f>
        <v>0</v>
      </c>
      <c r="X409" s="31">
        <f>SUM(X406:X408)</f>
        <v>0</v>
      </c>
      <c r="Y409" s="32" t="e">
        <f t="shared" si="143"/>
        <v>#DIV/0!</v>
      </c>
    </row>
    <row r="410" spans="1:25" ht="21" hidden="1" customHeight="1" x14ac:dyDescent="0.25">
      <c r="A410" s="10"/>
      <c r="D410" s="11" t="s">
        <v>35</v>
      </c>
      <c r="E410" s="12">
        <f>E392</f>
        <v>0</v>
      </c>
      <c r="F410" s="12">
        <f>F392</f>
        <v>0</v>
      </c>
      <c r="G410" s="12">
        <f>G392</f>
        <v>0</v>
      </c>
      <c r="H410" s="12">
        <f t="shared" ref="H410:V410" si="145">H392</f>
        <v>0</v>
      </c>
      <c r="I410" s="12">
        <f t="shared" si="145"/>
        <v>0</v>
      </c>
      <c r="J410" s="12">
        <f t="shared" si="145"/>
        <v>0</v>
      </c>
      <c r="K410" s="12">
        <f t="shared" si="145"/>
        <v>0</v>
      </c>
      <c r="L410" s="12">
        <f t="shared" si="145"/>
        <v>0</v>
      </c>
      <c r="M410" s="12">
        <f t="shared" si="145"/>
        <v>0</v>
      </c>
      <c r="N410" s="12">
        <f t="shared" si="145"/>
        <v>0</v>
      </c>
      <c r="O410" s="12">
        <f t="shared" si="145"/>
        <v>0</v>
      </c>
      <c r="P410" s="12">
        <f t="shared" si="145"/>
        <v>0</v>
      </c>
      <c r="Q410" s="12">
        <f t="shared" si="145"/>
        <v>0</v>
      </c>
      <c r="R410" s="12">
        <f t="shared" si="145"/>
        <v>0</v>
      </c>
      <c r="S410" s="12">
        <f t="shared" si="145"/>
        <v>0</v>
      </c>
      <c r="T410" s="12">
        <f t="shared" si="145"/>
        <v>0</v>
      </c>
      <c r="U410" s="12">
        <f t="shared" si="145"/>
        <v>0</v>
      </c>
      <c r="V410" s="12">
        <f t="shared" si="145"/>
        <v>0</v>
      </c>
      <c r="W410" s="12">
        <f>W392</f>
        <v>0</v>
      </c>
      <c r="X410" s="12">
        <f>E410-F410</f>
        <v>0</v>
      </c>
      <c r="Y410" s="26" t="e">
        <f t="shared" si="143"/>
        <v>#DIV/0!</v>
      </c>
    </row>
    <row r="411" spans="1:25" s="20" customFormat="1" ht="20.45" hidden="1" customHeight="1" thickBot="1" x14ac:dyDescent="0.3">
      <c r="A411" s="33"/>
      <c r="B411" s="34"/>
      <c r="C411" s="35"/>
      <c r="D411" s="36" t="s">
        <v>36</v>
      </c>
      <c r="E411" s="37">
        <f>E410+E409</f>
        <v>0</v>
      </c>
      <c r="F411" s="37">
        <f>F410+F409</f>
        <v>0</v>
      </c>
      <c r="G411" s="37">
        <f>G410+G409</f>
        <v>0</v>
      </c>
      <c r="H411" s="37">
        <f t="shared" ref="H411:V411" si="146">H410+H409</f>
        <v>0</v>
      </c>
      <c r="I411" s="37">
        <f t="shared" si="146"/>
        <v>0</v>
      </c>
      <c r="J411" s="37">
        <f t="shared" si="146"/>
        <v>0</v>
      </c>
      <c r="K411" s="37">
        <f t="shared" si="146"/>
        <v>0</v>
      </c>
      <c r="L411" s="37">
        <f t="shared" si="146"/>
        <v>0</v>
      </c>
      <c r="M411" s="37">
        <f t="shared" si="146"/>
        <v>0</v>
      </c>
      <c r="N411" s="37">
        <f t="shared" si="146"/>
        <v>0</v>
      </c>
      <c r="O411" s="37">
        <f t="shared" si="146"/>
        <v>0</v>
      </c>
      <c r="P411" s="37">
        <f t="shared" si="146"/>
        <v>0</v>
      </c>
      <c r="Q411" s="37">
        <f t="shared" si="146"/>
        <v>0</v>
      </c>
      <c r="R411" s="37">
        <f t="shared" si="146"/>
        <v>0</v>
      </c>
      <c r="S411" s="37">
        <f t="shared" si="146"/>
        <v>0</v>
      </c>
      <c r="T411" s="37">
        <f t="shared" si="146"/>
        <v>0</v>
      </c>
      <c r="U411" s="37">
        <f t="shared" si="146"/>
        <v>0</v>
      </c>
      <c r="V411" s="37">
        <f t="shared" si="146"/>
        <v>0</v>
      </c>
      <c r="W411" s="37">
        <f>W410+W409</f>
        <v>0</v>
      </c>
      <c r="X411" s="37">
        <f>X410+X409</f>
        <v>0</v>
      </c>
      <c r="Y411" s="38" t="e">
        <f t="shared" si="143"/>
        <v>#DIV/0!</v>
      </c>
    </row>
    <row r="412" spans="1:25" ht="16.5" hidden="1" thickTop="1" x14ac:dyDescent="0.25">
      <c r="A412" s="10"/>
      <c r="D412" s="11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3"/>
    </row>
    <row r="413" spans="1:25" ht="16.5" hidden="1" thickTop="1" x14ac:dyDescent="0.25">
      <c r="A413" s="10"/>
      <c r="D413" s="11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3"/>
    </row>
    <row r="414" spans="1:25" ht="16.5" hidden="1" thickTop="1" x14ac:dyDescent="0.25">
      <c r="A414" s="70" t="s">
        <v>104</v>
      </c>
      <c r="D414" s="11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3"/>
    </row>
    <row r="415" spans="1:25" ht="16.5" hidden="1" thickTop="1" x14ac:dyDescent="0.25">
      <c r="A415" s="10"/>
      <c r="D415" s="11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3"/>
    </row>
    <row r="416" spans="1:25" ht="16.5" hidden="1" thickTop="1" x14ac:dyDescent="0.25">
      <c r="A416" s="10"/>
      <c r="B416" s="61" t="s">
        <v>30</v>
      </c>
      <c r="C416" s="22" t="s">
        <v>105</v>
      </c>
      <c r="D416" s="11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3"/>
    </row>
    <row r="417" spans="1:25" ht="16.5" hidden="1" thickTop="1" x14ac:dyDescent="0.25">
      <c r="A417" s="10"/>
      <c r="D417" s="11" t="s">
        <v>32</v>
      </c>
      <c r="E417" s="12">
        <f>[1]MPBF!G69</f>
        <v>0</v>
      </c>
      <c r="F417" s="12">
        <f>SUM(G417:W417)</f>
        <v>0</v>
      </c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>
        <f>E417-F417</f>
        <v>0</v>
      </c>
      <c r="Y417" s="26" t="e">
        <f t="shared" ref="Y417:Y422" si="147">F417/E417</f>
        <v>#DIV/0!</v>
      </c>
    </row>
    <row r="418" spans="1:25" ht="16.5" hidden="1" thickTop="1" x14ac:dyDescent="0.25">
      <c r="A418" s="10"/>
      <c r="D418" s="11" t="s">
        <v>33</v>
      </c>
      <c r="E418" s="12"/>
      <c r="F418" s="12">
        <f>SUM(G418:W418)</f>
        <v>0</v>
      </c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>
        <f>E418-F418</f>
        <v>0</v>
      </c>
      <c r="Y418" s="26" t="e">
        <f t="shared" si="147"/>
        <v>#DIV/0!</v>
      </c>
    </row>
    <row r="419" spans="1:25" ht="16.5" hidden="1" thickTop="1" x14ac:dyDescent="0.25">
      <c r="A419" s="10"/>
      <c r="D419" s="11" t="s">
        <v>8</v>
      </c>
      <c r="E419" s="12"/>
      <c r="F419" s="12">
        <f>SUM(G419:W419)</f>
        <v>0</v>
      </c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>
        <f>E419-F419</f>
        <v>0</v>
      </c>
      <c r="Y419" s="26" t="e">
        <f t="shared" si="147"/>
        <v>#DIV/0!</v>
      </c>
    </row>
    <row r="420" spans="1:25" s="20" customFormat="1" ht="22.35" hidden="1" customHeight="1" x14ac:dyDescent="0.25">
      <c r="A420" s="27"/>
      <c r="B420" s="28"/>
      <c r="C420" s="29"/>
      <c r="D420" s="30" t="s">
        <v>34</v>
      </c>
      <c r="E420" s="31">
        <f>SUM(E417:E419)</f>
        <v>0</v>
      </c>
      <c r="F420" s="31">
        <f>SUM(F417:F419)</f>
        <v>0</v>
      </c>
      <c r="G420" s="31">
        <f>SUM(G417:G419)</f>
        <v>0</v>
      </c>
      <c r="H420" s="31">
        <f t="shared" ref="H420:V420" si="148">SUM(H417:H419)</f>
        <v>0</v>
      </c>
      <c r="I420" s="31">
        <f t="shared" si="148"/>
        <v>0</v>
      </c>
      <c r="J420" s="31">
        <f t="shared" si="148"/>
        <v>0</v>
      </c>
      <c r="K420" s="31">
        <f t="shared" si="148"/>
        <v>0</v>
      </c>
      <c r="L420" s="31">
        <f t="shared" si="148"/>
        <v>0</v>
      </c>
      <c r="M420" s="31">
        <f t="shared" si="148"/>
        <v>0</v>
      </c>
      <c r="N420" s="31">
        <f t="shared" si="148"/>
        <v>0</v>
      </c>
      <c r="O420" s="31">
        <f t="shared" si="148"/>
        <v>0</v>
      </c>
      <c r="P420" s="31">
        <f t="shared" si="148"/>
        <v>0</v>
      </c>
      <c r="Q420" s="31">
        <f t="shared" si="148"/>
        <v>0</v>
      </c>
      <c r="R420" s="31">
        <f t="shared" si="148"/>
        <v>0</v>
      </c>
      <c r="S420" s="31">
        <f t="shared" si="148"/>
        <v>0</v>
      </c>
      <c r="T420" s="31">
        <f t="shared" si="148"/>
        <v>0</v>
      </c>
      <c r="U420" s="31">
        <f t="shared" si="148"/>
        <v>0</v>
      </c>
      <c r="V420" s="31">
        <f t="shared" si="148"/>
        <v>0</v>
      </c>
      <c r="W420" s="31">
        <f>SUM(W417:W419)</f>
        <v>0</v>
      </c>
      <c r="X420" s="31">
        <f>SUM(X417:X419)</f>
        <v>0</v>
      </c>
      <c r="Y420" s="32" t="e">
        <f t="shared" si="147"/>
        <v>#DIV/0!</v>
      </c>
    </row>
    <row r="421" spans="1:25" ht="21" hidden="1" customHeight="1" x14ac:dyDescent="0.25">
      <c r="A421" s="10"/>
      <c r="D421" s="11" t="s">
        <v>35</v>
      </c>
      <c r="E421" s="12"/>
      <c r="F421" s="12">
        <f>SUM(G421:W421)</f>
        <v>0</v>
      </c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>
        <f>E421-F421</f>
        <v>0</v>
      </c>
      <c r="Y421" s="26" t="e">
        <f t="shared" si="147"/>
        <v>#DIV/0!</v>
      </c>
    </row>
    <row r="422" spans="1:25" s="20" customFormat="1" ht="20.45" hidden="1" customHeight="1" thickBot="1" x14ac:dyDescent="0.3">
      <c r="A422" s="33"/>
      <c r="B422" s="34"/>
      <c r="C422" s="35"/>
      <c r="D422" s="36" t="s">
        <v>36</v>
      </c>
      <c r="E422" s="37">
        <f>E421+E420</f>
        <v>0</v>
      </c>
      <c r="F422" s="37">
        <f>F421+F420</f>
        <v>0</v>
      </c>
      <c r="G422" s="37">
        <f>G421+G420</f>
        <v>0</v>
      </c>
      <c r="H422" s="37">
        <f t="shared" ref="H422:V422" si="149">H421+H420</f>
        <v>0</v>
      </c>
      <c r="I422" s="37">
        <f t="shared" si="149"/>
        <v>0</v>
      </c>
      <c r="J422" s="37">
        <f t="shared" si="149"/>
        <v>0</v>
      </c>
      <c r="K422" s="37">
        <f t="shared" si="149"/>
        <v>0</v>
      </c>
      <c r="L422" s="37">
        <f t="shared" si="149"/>
        <v>0</v>
      </c>
      <c r="M422" s="37">
        <f t="shared" si="149"/>
        <v>0</v>
      </c>
      <c r="N422" s="37">
        <f t="shared" si="149"/>
        <v>0</v>
      </c>
      <c r="O422" s="37">
        <f t="shared" si="149"/>
        <v>0</v>
      </c>
      <c r="P422" s="37">
        <f t="shared" si="149"/>
        <v>0</v>
      </c>
      <c r="Q422" s="37">
        <f t="shared" si="149"/>
        <v>0</v>
      </c>
      <c r="R422" s="37">
        <f t="shared" si="149"/>
        <v>0</v>
      </c>
      <c r="S422" s="37">
        <f t="shared" si="149"/>
        <v>0</v>
      </c>
      <c r="T422" s="37">
        <f t="shared" si="149"/>
        <v>0</v>
      </c>
      <c r="U422" s="37">
        <f t="shared" si="149"/>
        <v>0</v>
      </c>
      <c r="V422" s="37">
        <f t="shared" si="149"/>
        <v>0</v>
      </c>
      <c r="W422" s="37">
        <f>W421+W420</f>
        <v>0</v>
      </c>
      <c r="X422" s="37">
        <f>X421+X420</f>
        <v>0</v>
      </c>
      <c r="Y422" s="38" t="e">
        <f t="shared" si="147"/>
        <v>#DIV/0!</v>
      </c>
    </row>
    <row r="423" spans="1:25" ht="16.5" hidden="1" thickTop="1" x14ac:dyDescent="0.25">
      <c r="A423" s="10"/>
      <c r="D423" s="11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3"/>
    </row>
    <row r="424" spans="1:25" ht="16.5" hidden="1" thickTop="1" x14ac:dyDescent="0.25">
      <c r="A424" s="10"/>
      <c r="D424" s="11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3"/>
    </row>
    <row r="425" spans="1:25" ht="16.5" hidden="1" thickTop="1" x14ac:dyDescent="0.25">
      <c r="A425" s="10"/>
      <c r="B425" s="61" t="s">
        <v>37</v>
      </c>
      <c r="C425" s="22" t="s">
        <v>106</v>
      </c>
      <c r="D425" s="11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3"/>
    </row>
    <row r="426" spans="1:25" ht="16.350000000000001" hidden="1" customHeight="1" x14ac:dyDescent="0.25">
      <c r="A426" s="10"/>
      <c r="D426" s="11" t="s">
        <v>32</v>
      </c>
      <c r="E426" s="12"/>
      <c r="F426" s="12">
        <f>SUM(G426:W426)</f>
        <v>0</v>
      </c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>
        <f>E426-F426</f>
        <v>0</v>
      </c>
      <c r="Y426" s="26" t="e">
        <f t="shared" ref="Y426:Y431" si="150">F426/E426</f>
        <v>#DIV/0!</v>
      </c>
    </row>
    <row r="427" spans="1:25" ht="16.5" hidden="1" thickTop="1" x14ac:dyDescent="0.25">
      <c r="A427" s="10"/>
      <c r="D427" s="11" t="s">
        <v>33</v>
      </c>
      <c r="E427" s="12">
        <f>[1]ContingentFund!G182</f>
        <v>0</v>
      </c>
      <c r="F427" s="12">
        <f>SUM(G427:W427)</f>
        <v>0</v>
      </c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>
        <f>E427-F427</f>
        <v>0</v>
      </c>
      <c r="Y427" s="26" t="e">
        <f t="shared" si="150"/>
        <v>#DIV/0!</v>
      </c>
    </row>
    <row r="428" spans="1:25" ht="16.5" hidden="1" thickTop="1" x14ac:dyDescent="0.25">
      <c r="A428" s="10"/>
      <c r="D428" s="11" t="s">
        <v>8</v>
      </c>
      <c r="E428" s="12"/>
      <c r="F428" s="12">
        <f>SUM(G428:W428)</f>
        <v>0</v>
      </c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>
        <f>E428-F428</f>
        <v>0</v>
      </c>
      <c r="Y428" s="26" t="e">
        <f t="shared" si="150"/>
        <v>#DIV/0!</v>
      </c>
    </row>
    <row r="429" spans="1:25" s="20" customFormat="1" ht="22.35" hidden="1" customHeight="1" x14ac:dyDescent="0.25">
      <c r="A429" s="27"/>
      <c r="B429" s="28"/>
      <c r="C429" s="29"/>
      <c r="D429" s="30" t="s">
        <v>34</v>
      </c>
      <c r="E429" s="31">
        <f>SUM(E426:E428)</f>
        <v>0</v>
      </c>
      <c r="F429" s="31">
        <f>SUM(F426:F428)</f>
        <v>0</v>
      </c>
      <c r="G429" s="31">
        <f>SUM(G426:G428)</f>
        <v>0</v>
      </c>
      <c r="H429" s="31">
        <f t="shared" ref="H429:V429" si="151">SUM(H426:H428)</f>
        <v>0</v>
      </c>
      <c r="I429" s="31">
        <f t="shared" si="151"/>
        <v>0</v>
      </c>
      <c r="J429" s="31">
        <f t="shared" si="151"/>
        <v>0</v>
      </c>
      <c r="K429" s="31">
        <f t="shared" si="151"/>
        <v>0</v>
      </c>
      <c r="L429" s="31">
        <f t="shared" si="151"/>
        <v>0</v>
      </c>
      <c r="M429" s="31">
        <f t="shared" si="151"/>
        <v>0</v>
      </c>
      <c r="N429" s="31">
        <f t="shared" si="151"/>
        <v>0</v>
      </c>
      <c r="O429" s="31">
        <f t="shared" si="151"/>
        <v>0</v>
      </c>
      <c r="P429" s="31">
        <f t="shared" si="151"/>
        <v>0</v>
      </c>
      <c r="Q429" s="31">
        <f t="shared" si="151"/>
        <v>0</v>
      </c>
      <c r="R429" s="31">
        <f t="shared" si="151"/>
        <v>0</v>
      </c>
      <c r="S429" s="31">
        <f t="shared" si="151"/>
        <v>0</v>
      </c>
      <c r="T429" s="31">
        <f t="shared" si="151"/>
        <v>0</v>
      </c>
      <c r="U429" s="31">
        <f t="shared" si="151"/>
        <v>0</v>
      </c>
      <c r="V429" s="31">
        <f t="shared" si="151"/>
        <v>0</v>
      </c>
      <c r="W429" s="31">
        <f>SUM(W426:W428)</f>
        <v>0</v>
      </c>
      <c r="X429" s="31">
        <f>SUM(X426:X428)</f>
        <v>0</v>
      </c>
      <c r="Y429" s="32" t="e">
        <f t="shared" si="150"/>
        <v>#DIV/0!</v>
      </c>
    </row>
    <row r="430" spans="1:25" ht="21" hidden="1" customHeight="1" x14ac:dyDescent="0.25">
      <c r="A430" s="10"/>
      <c r="D430" s="11" t="s">
        <v>35</v>
      </c>
      <c r="E430" s="12"/>
      <c r="F430" s="12">
        <f>SUM(G430:W430)</f>
        <v>0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>
        <f>E430-F430</f>
        <v>0</v>
      </c>
      <c r="Y430" s="26" t="e">
        <f t="shared" si="150"/>
        <v>#DIV/0!</v>
      </c>
    </row>
    <row r="431" spans="1:25" s="20" customFormat="1" ht="20.45" hidden="1" customHeight="1" thickBot="1" x14ac:dyDescent="0.3">
      <c r="A431" s="33"/>
      <c r="B431" s="34"/>
      <c r="C431" s="35"/>
      <c r="D431" s="36" t="s">
        <v>36</v>
      </c>
      <c r="E431" s="37">
        <f>E430+E429</f>
        <v>0</v>
      </c>
      <c r="F431" s="37">
        <f>F430+F429</f>
        <v>0</v>
      </c>
      <c r="G431" s="37">
        <f>G430+G429</f>
        <v>0</v>
      </c>
      <c r="H431" s="37">
        <f t="shared" ref="H431:V431" si="152">H430+H429</f>
        <v>0</v>
      </c>
      <c r="I431" s="37">
        <f t="shared" si="152"/>
        <v>0</v>
      </c>
      <c r="J431" s="37">
        <f t="shared" si="152"/>
        <v>0</v>
      </c>
      <c r="K431" s="37">
        <f t="shared" si="152"/>
        <v>0</v>
      </c>
      <c r="L431" s="37">
        <f t="shared" si="152"/>
        <v>0</v>
      </c>
      <c r="M431" s="37">
        <f t="shared" si="152"/>
        <v>0</v>
      </c>
      <c r="N431" s="37">
        <f t="shared" si="152"/>
        <v>0</v>
      </c>
      <c r="O431" s="37">
        <f t="shared" si="152"/>
        <v>0</v>
      </c>
      <c r="P431" s="37">
        <f t="shared" si="152"/>
        <v>0</v>
      </c>
      <c r="Q431" s="37">
        <f t="shared" si="152"/>
        <v>0</v>
      </c>
      <c r="R431" s="37">
        <f t="shared" si="152"/>
        <v>0</v>
      </c>
      <c r="S431" s="37">
        <f t="shared" si="152"/>
        <v>0</v>
      </c>
      <c r="T431" s="37">
        <f t="shared" si="152"/>
        <v>0</v>
      </c>
      <c r="U431" s="37">
        <f t="shared" si="152"/>
        <v>0</v>
      </c>
      <c r="V431" s="37">
        <f t="shared" si="152"/>
        <v>0</v>
      </c>
      <c r="W431" s="37">
        <f>W430+W429</f>
        <v>0</v>
      </c>
      <c r="X431" s="37">
        <f>X430+X429</f>
        <v>0</v>
      </c>
      <c r="Y431" s="38" t="e">
        <f t="shared" si="150"/>
        <v>#DIV/0!</v>
      </c>
    </row>
    <row r="432" spans="1:25" ht="16.5" hidden="1" thickTop="1" x14ac:dyDescent="0.25">
      <c r="A432" s="10"/>
      <c r="D432" s="11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3"/>
    </row>
    <row r="433" spans="1:25" ht="16.5" hidden="1" thickTop="1" x14ac:dyDescent="0.25">
      <c r="A433" s="10"/>
      <c r="D433" s="11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3"/>
    </row>
    <row r="434" spans="1:25" ht="16.5" hidden="1" thickTop="1" x14ac:dyDescent="0.25">
      <c r="A434" s="10"/>
      <c r="B434" s="61" t="s">
        <v>39</v>
      </c>
      <c r="C434" s="22" t="s">
        <v>107</v>
      </c>
      <c r="D434" s="11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3"/>
    </row>
    <row r="435" spans="1:25" ht="16.350000000000001" hidden="1" customHeight="1" x14ac:dyDescent="0.25">
      <c r="A435" s="10"/>
      <c r="D435" s="11" t="s">
        <v>32</v>
      </c>
      <c r="E435" s="12"/>
      <c r="F435" s="12">
        <f>SUM(G435:W435)</f>
        <v>0</v>
      </c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>
        <f>E435-F435</f>
        <v>0</v>
      </c>
      <c r="Y435" s="26" t="e">
        <f t="shared" ref="Y435:Y440" si="153">F435/E435</f>
        <v>#DIV/0!</v>
      </c>
    </row>
    <row r="436" spans="1:25" ht="16.5" hidden="1" thickTop="1" x14ac:dyDescent="0.25">
      <c r="A436" s="10"/>
      <c r="D436" s="11" t="s">
        <v>33</v>
      </c>
      <c r="E436" s="12">
        <f>[1]CalamityFund!G182</f>
        <v>0</v>
      </c>
      <c r="F436" s="12">
        <f>SUM(G436:W436)</f>
        <v>0</v>
      </c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>
        <f>E436-F436</f>
        <v>0</v>
      </c>
      <c r="Y436" s="26" t="e">
        <f t="shared" si="153"/>
        <v>#DIV/0!</v>
      </c>
    </row>
    <row r="437" spans="1:25" ht="16.5" hidden="1" thickTop="1" x14ac:dyDescent="0.25">
      <c r="A437" s="10"/>
      <c r="D437" s="11" t="s">
        <v>8</v>
      </c>
      <c r="E437" s="12"/>
      <c r="F437" s="12">
        <f>SUM(G437:W437)</f>
        <v>0</v>
      </c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>
        <f>E437-F437</f>
        <v>0</v>
      </c>
      <c r="Y437" s="26" t="e">
        <f t="shared" si="153"/>
        <v>#DIV/0!</v>
      </c>
    </row>
    <row r="438" spans="1:25" s="20" customFormat="1" ht="22.35" hidden="1" customHeight="1" x14ac:dyDescent="0.25">
      <c r="A438" s="27"/>
      <c r="B438" s="28"/>
      <c r="C438" s="29"/>
      <c r="D438" s="30" t="s">
        <v>34</v>
      </c>
      <c r="E438" s="31">
        <f>SUM(E435:E437)</f>
        <v>0</v>
      </c>
      <c r="F438" s="31">
        <f>SUM(F435:F437)</f>
        <v>0</v>
      </c>
      <c r="G438" s="31">
        <f>SUM(G435:G437)</f>
        <v>0</v>
      </c>
      <c r="H438" s="31">
        <f t="shared" ref="H438:V438" si="154">SUM(H435:H437)</f>
        <v>0</v>
      </c>
      <c r="I438" s="31">
        <f t="shared" si="154"/>
        <v>0</v>
      </c>
      <c r="J438" s="31">
        <f t="shared" si="154"/>
        <v>0</v>
      </c>
      <c r="K438" s="31">
        <f t="shared" si="154"/>
        <v>0</v>
      </c>
      <c r="L438" s="31">
        <f t="shared" si="154"/>
        <v>0</v>
      </c>
      <c r="M438" s="31">
        <f t="shared" si="154"/>
        <v>0</v>
      </c>
      <c r="N438" s="31">
        <f t="shared" si="154"/>
        <v>0</v>
      </c>
      <c r="O438" s="31">
        <f t="shared" si="154"/>
        <v>0</v>
      </c>
      <c r="P438" s="31">
        <f t="shared" si="154"/>
        <v>0</v>
      </c>
      <c r="Q438" s="31">
        <f t="shared" si="154"/>
        <v>0</v>
      </c>
      <c r="R438" s="31">
        <f t="shared" si="154"/>
        <v>0</v>
      </c>
      <c r="S438" s="31">
        <f t="shared" si="154"/>
        <v>0</v>
      </c>
      <c r="T438" s="31">
        <f t="shared" si="154"/>
        <v>0</v>
      </c>
      <c r="U438" s="31">
        <f t="shared" si="154"/>
        <v>0</v>
      </c>
      <c r="V438" s="31">
        <f t="shared" si="154"/>
        <v>0</v>
      </c>
      <c r="W438" s="31">
        <f>SUM(W435:W437)</f>
        <v>0</v>
      </c>
      <c r="X438" s="31">
        <f>SUM(X435:X437)</f>
        <v>0</v>
      </c>
      <c r="Y438" s="32" t="e">
        <f t="shared" si="153"/>
        <v>#DIV/0!</v>
      </c>
    </row>
    <row r="439" spans="1:25" ht="21" hidden="1" customHeight="1" x14ac:dyDescent="0.25">
      <c r="A439" s="10"/>
      <c r="D439" s="11" t="s">
        <v>35</v>
      </c>
      <c r="E439" s="12"/>
      <c r="F439" s="12">
        <f>SUM(G439:W439)</f>
        <v>0</v>
      </c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>
        <f>E439-F439</f>
        <v>0</v>
      </c>
      <c r="Y439" s="26" t="e">
        <f t="shared" si="153"/>
        <v>#DIV/0!</v>
      </c>
    </row>
    <row r="440" spans="1:25" s="20" customFormat="1" ht="20.45" hidden="1" customHeight="1" thickBot="1" x14ac:dyDescent="0.3">
      <c r="A440" s="33"/>
      <c r="B440" s="34"/>
      <c r="C440" s="35"/>
      <c r="D440" s="36" t="s">
        <v>36</v>
      </c>
      <c r="E440" s="37">
        <f>E439+E438</f>
        <v>0</v>
      </c>
      <c r="F440" s="37">
        <f>F439+F438</f>
        <v>0</v>
      </c>
      <c r="G440" s="37">
        <f>G439+G438</f>
        <v>0</v>
      </c>
      <c r="H440" s="37">
        <f t="shared" ref="H440:V440" si="155">H439+H438</f>
        <v>0</v>
      </c>
      <c r="I440" s="37">
        <f t="shared" si="155"/>
        <v>0</v>
      </c>
      <c r="J440" s="37">
        <f t="shared" si="155"/>
        <v>0</v>
      </c>
      <c r="K440" s="37">
        <f t="shared" si="155"/>
        <v>0</v>
      </c>
      <c r="L440" s="37">
        <f t="shared" si="155"/>
        <v>0</v>
      </c>
      <c r="M440" s="37">
        <f t="shared" si="155"/>
        <v>0</v>
      </c>
      <c r="N440" s="37">
        <f t="shared" si="155"/>
        <v>0</v>
      </c>
      <c r="O440" s="37">
        <f t="shared" si="155"/>
        <v>0</v>
      </c>
      <c r="P440" s="37">
        <f t="shared" si="155"/>
        <v>0</v>
      </c>
      <c r="Q440" s="37">
        <f t="shared" si="155"/>
        <v>0</v>
      </c>
      <c r="R440" s="37">
        <f t="shared" si="155"/>
        <v>0</v>
      </c>
      <c r="S440" s="37">
        <f t="shared" si="155"/>
        <v>0</v>
      </c>
      <c r="T440" s="37">
        <f t="shared" si="155"/>
        <v>0</v>
      </c>
      <c r="U440" s="37">
        <f t="shared" si="155"/>
        <v>0</v>
      </c>
      <c r="V440" s="37">
        <f t="shared" si="155"/>
        <v>0</v>
      </c>
      <c r="W440" s="37">
        <f>W439+W438</f>
        <v>0</v>
      </c>
      <c r="X440" s="37">
        <f>X439+X438</f>
        <v>0</v>
      </c>
      <c r="Y440" s="38" t="e">
        <f t="shared" si="153"/>
        <v>#DIV/0!</v>
      </c>
    </row>
    <row r="441" spans="1:25" ht="16.5" hidden="1" thickTop="1" x14ac:dyDescent="0.25">
      <c r="A441" s="10"/>
      <c r="D441" s="11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3"/>
    </row>
    <row r="442" spans="1:25" ht="16.5" hidden="1" thickTop="1" x14ac:dyDescent="0.25">
      <c r="A442" s="10"/>
      <c r="D442" s="11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3"/>
    </row>
    <row r="443" spans="1:25" ht="16.5" hidden="1" thickTop="1" x14ac:dyDescent="0.25">
      <c r="A443" s="10"/>
      <c r="B443" s="61" t="s">
        <v>41</v>
      </c>
      <c r="C443" s="22" t="s">
        <v>108</v>
      </c>
      <c r="D443" s="11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3"/>
    </row>
    <row r="444" spans="1:25" ht="16.350000000000001" hidden="1" customHeight="1" x14ac:dyDescent="0.25">
      <c r="A444" s="10"/>
      <c r="D444" s="11" t="s">
        <v>32</v>
      </c>
      <c r="E444" s="12"/>
      <c r="F444" s="12">
        <f>SUM(G444:W444)</f>
        <v>0</v>
      </c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>
        <f>E444-F444</f>
        <v>0</v>
      </c>
      <c r="Y444" s="26" t="e">
        <f t="shared" ref="Y444:Y449" si="156">F444/E444</f>
        <v>#DIV/0!</v>
      </c>
    </row>
    <row r="445" spans="1:25" ht="16.5" hidden="1" thickTop="1" x14ac:dyDescent="0.25">
      <c r="A445" s="10"/>
      <c r="D445" s="11" t="s">
        <v>33</v>
      </c>
      <c r="E445" s="12">
        <f>[1]OTHERS!G182</f>
        <v>0</v>
      </c>
      <c r="F445" s="12">
        <f>SUM(G445:W445)</f>
        <v>0</v>
      </c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>
        <f>E445-F445</f>
        <v>0</v>
      </c>
      <c r="Y445" s="26" t="e">
        <f t="shared" si="156"/>
        <v>#DIV/0!</v>
      </c>
    </row>
    <row r="446" spans="1:25" ht="16.5" hidden="1" thickTop="1" x14ac:dyDescent="0.25">
      <c r="A446" s="10"/>
      <c r="D446" s="11" t="s">
        <v>8</v>
      </c>
      <c r="E446" s="12"/>
      <c r="F446" s="12">
        <f>SUM(G446:W446)</f>
        <v>0</v>
      </c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>
        <f>E446-F446</f>
        <v>0</v>
      </c>
      <c r="Y446" s="26" t="e">
        <f t="shared" si="156"/>
        <v>#DIV/0!</v>
      </c>
    </row>
    <row r="447" spans="1:25" s="20" customFormat="1" ht="22.35" hidden="1" customHeight="1" x14ac:dyDescent="0.25">
      <c r="A447" s="27"/>
      <c r="B447" s="28"/>
      <c r="C447" s="29"/>
      <c r="D447" s="30" t="s">
        <v>34</v>
      </c>
      <c r="E447" s="31">
        <f>SUM(E444:E446)</f>
        <v>0</v>
      </c>
      <c r="F447" s="31">
        <f>SUM(F444:F446)</f>
        <v>0</v>
      </c>
      <c r="G447" s="31">
        <f>SUM(G444:G446)</f>
        <v>0</v>
      </c>
      <c r="H447" s="31">
        <f t="shared" ref="H447:V447" si="157">SUM(H444:H446)</f>
        <v>0</v>
      </c>
      <c r="I447" s="31">
        <f t="shared" si="157"/>
        <v>0</v>
      </c>
      <c r="J447" s="31">
        <f t="shared" si="157"/>
        <v>0</v>
      </c>
      <c r="K447" s="31">
        <f t="shared" si="157"/>
        <v>0</v>
      </c>
      <c r="L447" s="31">
        <f t="shared" si="157"/>
        <v>0</v>
      </c>
      <c r="M447" s="31">
        <f t="shared" si="157"/>
        <v>0</v>
      </c>
      <c r="N447" s="31">
        <f t="shared" si="157"/>
        <v>0</v>
      </c>
      <c r="O447" s="31">
        <f t="shared" si="157"/>
        <v>0</v>
      </c>
      <c r="P447" s="31">
        <f t="shared" si="157"/>
        <v>0</v>
      </c>
      <c r="Q447" s="31">
        <f t="shared" si="157"/>
        <v>0</v>
      </c>
      <c r="R447" s="31">
        <f t="shared" si="157"/>
        <v>0</v>
      </c>
      <c r="S447" s="31">
        <f t="shared" si="157"/>
        <v>0</v>
      </c>
      <c r="T447" s="31">
        <f t="shared" si="157"/>
        <v>0</v>
      </c>
      <c r="U447" s="31">
        <f t="shared" si="157"/>
        <v>0</v>
      </c>
      <c r="V447" s="31">
        <f t="shared" si="157"/>
        <v>0</v>
      </c>
      <c r="W447" s="31">
        <f>SUM(W444:W446)</f>
        <v>0</v>
      </c>
      <c r="X447" s="31">
        <f>SUM(X444:X446)</f>
        <v>0</v>
      </c>
      <c r="Y447" s="32" t="e">
        <f t="shared" si="156"/>
        <v>#DIV/0!</v>
      </c>
    </row>
    <row r="448" spans="1:25" ht="21" hidden="1" customHeight="1" x14ac:dyDescent="0.25">
      <c r="A448" s="10"/>
      <c r="D448" s="11" t="s">
        <v>35</v>
      </c>
      <c r="E448" s="12"/>
      <c r="F448" s="12">
        <f>SUM(G448:W448)</f>
        <v>0</v>
      </c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>
        <f>E448-F448</f>
        <v>0</v>
      </c>
      <c r="Y448" s="26" t="e">
        <f t="shared" si="156"/>
        <v>#DIV/0!</v>
      </c>
    </row>
    <row r="449" spans="1:25" s="20" customFormat="1" ht="20.45" hidden="1" customHeight="1" thickBot="1" x14ac:dyDescent="0.3">
      <c r="A449" s="33"/>
      <c r="B449" s="34"/>
      <c r="C449" s="35"/>
      <c r="D449" s="36" t="s">
        <v>36</v>
      </c>
      <c r="E449" s="37">
        <f>E448+E447</f>
        <v>0</v>
      </c>
      <c r="F449" s="37">
        <f>F448+F447</f>
        <v>0</v>
      </c>
      <c r="G449" s="37">
        <f>G448+G447</f>
        <v>0</v>
      </c>
      <c r="H449" s="37">
        <f t="shared" ref="H449:V449" si="158">H448+H447</f>
        <v>0</v>
      </c>
      <c r="I449" s="37">
        <f t="shared" si="158"/>
        <v>0</v>
      </c>
      <c r="J449" s="37">
        <f t="shared" si="158"/>
        <v>0</v>
      </c>
      <c r="K449" s="37">
        <f t="shared" si="158"/>
        <v>0</v>
      </c>
      <c r="L449" s="37">
        <f t="shared" si="158"/>
        <v>0</v>
      </c>
      <c r="M449" s="37">
        <f t="shared" si="158"/>
        <v>0</v>
      </c>
      <c r="N449" s="37">
        <f t="shared" si="158"/>
        <v>0</v>
      </c>
      <c r="O449" s="37">
        <f t="shared" si="158"/>
        <v>0</v>
      </c>
      <c r="P449" s="37">
        <f t="shared" si="158"/>
        <v>0</v>
      </c>
      <c r="Q449" s="37">
        <f t="shared" si="158"/>
        <v>0</v>
      </c>
      <c r="R449" s="37">
        <f t="shared" si="158"/>
        <v>0</v>
      </c>
      <c r="S449" s="37">
        <f t="shared" si="158"/>
        <v>0</v>
      </c>
      <c r="T449" s="37">
        <f t="shared" si="158"/>
        <v>0</v>
      </c>
      <c r="U449" s="37">
        <f t="shared" si="158"/>
        <v>0</v>
      </c>
      <c r="V449" s="37">
        <f t="shared" si="158"/>
        <v>0</v>
      </c>
      <c r="W449" s="37">
        <f>W448+W447</f>
        <v>0</v>
      </c>
      <c r="X449" s="37">
        <f>X448+X447</f>
        <v>0</v>
      </c>
      <c r="Y449" s="38" t="e">
        <f t="shared" si="156"/>
        <v>#DIV/0!</v>
      </c>
    </row>
    <row r="450" spans="1:25" ht="16.5" hidden="1" thickTop="1" x14ac:dyDescent="0.25">
      <c r="A450" s="10"/>
      <c r="D450" s="11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3"/>
    </row>
    <row r="451" spans="1:25" ht="16.5" hidden="1" thickTop="1" x14ac:dyDescent="0.25">
      <c r="A451" s="10"/>
      <c r="D451" s="11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3"/>
    </row>
    <row r="452" spans="1:25" s="20" customFormat="1" ht="16.5" hidden="1" thickTop="1" x14ac:dyDescent="0.25">
      <c r="A452" s="39"/>
      <c r="B452" s="23" t="s">
        <v>109</v>
      </c>
      <c r="C452" s="22"/>
      <c r="D452" s="17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9"/>
    </row>
    <row r="453" spans="1:25" ht="16.350000000000001" hidden="1" customHeight="1" x14ac:dyDescent="0.25">
      <c r="A453" s="10"/>
      <c r="D453" s="11" t="s">
        <v>32</v>
      </c>
      <c r="E453" s="12">
        <f t="shared" ref="E453:W455" si="159">E444+E435+E426+E417</f>
        <v>0</v>
      </c>
      <c r="F453" s="12">
        <f t="shared" si="159"/>
        <v>0</v>
      </c>
      <c r="G453" s="12">
        <f t="shared" si="159"/>
        <v>0</v>
      </c>
      <c r="H453" s="12">
        <f t="shared" si="159"/>
        <v>0</v>
      </c>
      <c r="I453" s="12">
        <f t="shared" si="159"/>
        <v>0</v>
      </c>
      <c r="J453" s="12">
        <f t="shared" si="159"/>
        <v>0</v>
      </c>
      <c r="K453" s="12">
        <f t="shared" si="159"/>
        <v>0</v>
      </c>
      <c r="L453" s="12">
        <f t="shared" si="159"/>
        <v>0</v>
      </c>
      <c r="M453" s="12">
        <f t="shared" si="159"/>
        <v>0</v>
      </c>
      <c r="N453" s="12">
        <f t="shared" si="159"/>
        <v>0</v>
      </c>
      <c r="O453" s="12">
        <f t="shared" si="159"/>
        <v>0</v>
      </c>
      <c r="P453" s="12">
        <f t="shared" si="159"/>
        <v>0</v>
      </c>
      <c r="Q453" s="12">
        <f t="shared" si="159"/>
        <v>0</v>
      </c>
      <c r="R453" s="12">
        <f t="shared" si="159"/>
        <v>0</v>
      </c>
      <c r="S453" s="12">
        <f t="shared" si="159"/>
        <v>0</v>
      </c>
      <c r="T453" s="12">
        <f t="shared" si="159"/>
        <v>0</v>
      </c>
      <c r="U453" s="12">
        <f t="shared" si="159"/>
        <v>0</v>
      </c>
      <c r="V453" s="12">
        <f t="shared" si="159"/>
        <v>0</v>
      </c>
      <c r="W453" s="12">
        <f t="shared" si="159"/>
        <v>0</v>
      </c>
      <c r="X453" s="12">
        <f>E453-F453</f>
        <v>0</v>
      </c>
      <c r="Y453" s="26" t="e">
        <f t="shared" ref="Y453:Y458" si="160">F453/E453</f>
        <v>#DIV/0!</v>
      </c>
    </row>
    <row r="454" spans="1:25" ht="16.5" hidden="1" thickTop="1" x14ac:dyDescent="0.25">
      <c r="A454" s="10"/>
      <c r="D454" s="11" t="s">
        <v>33</v>
      </c>
      <c r="E454" s="12">
        <f t="shared" si="159"/>
        <v>0</v>
      </c>
      <c r="F454" s="12">
        <f t="shared" si="159"/>
        <v>0</v>
      </c>
      <c r="G454" s="12">
        <f t="shared" si="159"/>
        <v>0</v>
      </c>
      <c r="H454" s="12">
        <f t="shared" si="159"/>
        <v>0</v>
      </c>
      <c r="I454" s="12">
        <f t="shared" si="159"/>
        <v>0</v>
      </c>
      <c r="J454" s="12">
        <f t="shared" si="159"/>
        <v>0</v>
      </c>
      <c r="K454" s="12">
        <f t="shared" si="159"/>
        <v>0</v>
      </c>
      <c r="L454" s="12">
        <f t="shared" si="159"/>
        <v>0</v>
      </c>
      <c r="M454" s="12">
        <f t="shared" si="159"/>
        <v>0</v>
      </c>
      <c r="N454" s="12">
        <f t="shared" si="159"/>
        <v>0</v>
      </c>
      <c r="O454" s="12">
        <f t="shared" si="159"/>
        <v>0</v>
      </c>
      <c r="P454" s="12">
        <f t="shared" si="159"/>
        <v>0</v>
      </c>
      <c r="Q454" s="12">
        <f t="shared" si="159"/>
        <v>0</v>
      </c>
      <c r="R454" s="12">
        <f t="shared" si="159"/>
        <v>0</v>
      </c>
      <c r="S454" s="12">
        <f t="shared" si="159"/>
        <v>0</v>
      </c>
      <c r="T454" s="12">
        <f t="shared" si="159"/>
        <v>0</v>
      </c>
      <c r="U454" s="12">
        <f t="shared" si="159"/>
        <v>0</v>
      </c>
      <c r="V454" s="12">
        <f t="shared" si="159"/>
        <v>0</v>
      </c>
      <c r="W454" s="12">
        <f t="shared" si="159"/>
        <v>0</v>
      </c>
      <c r="X454" s="12">
        <f>E454-F454</f>
        <v>0</v>
      </c>
      <c r="Y454" s="26" t="e">
        <f t="shared" si="160"/>
        <v>#DIV/0!</v>
      </c>
    </row>
    <row r="455" spans="1:25" ht="16.5" hidden="1" thickTop="1" x14ac:dyDescent="0.25">
      <c r="A455" s="10"/>
      <c r="D455" s="11" t="s">
        <v>8</v>
      </c>
      <c r="E455" s="12">
        <f t="shared" si="159"/>
        <v>0</v>
      </c>
      <c r="F455" s="12">
        <f t="shared" si="159"/>
        <v>0</v>
      </c>
      <c r="G455" s="12">
        <f t="shared" si="159"/>
        <v>0</v>
      </c>
      <c r="H455" s="12">
        <f t="shared" si="159"/>
        <v>0</v>
      </c>
      <c r="I455" s="12">
        <f t="shared" si="159"/>
        <v>0</v>
      </c>
      <c r="J455" s="12">
        <f t="shared" si="159"/>
        <v>0</v>
      </c>
      <c r="K455" s="12">
        <f t="shared" si="159"/>
        <v>0</v>
      </c>
      <c r="L455" s="12">
        <f t="shared" si="159"/>
        <v>0</v>
      </c>
      <c r="M455" s="12">
        <f t="shared" si="159"/>
        <v>0</v>
      </c>
      <c r="N455" s="12">
        <f t="shared" si="159"/>
        <v>0</v>
      </c>
      <c r="O455" s="12">
        <f t="shared" si="159"/>
        <v>0</v>
      </c>
      <c r="P455" s="12">
        <f t="shared" si="159"/>
        <v>0</v>
      </c>
      <c r="Q455" s="12">
        <f t="shared" si="159"/>
        <v>0</v>
      </c>
      <c r="R455" s="12">
        <f t="shared" si="159"/>
        <v>0</v>
      </c>
      <c r="S455" s="12">
        <f t="shared" si="159"/>
        <v>0</v>
      </c>
      <c r="T455" s="12">
        <f t="shared" si="159"/>
        <v>0</v>
      </c>
      <c r="U455" s="12">
        <f t="shared" si="159"/>
        <v>0</v>
      </c>
      <c r="V455" s="12">
        <f t="shared" si="159"/>
        <v>0</v>
      </c>
      <c r="W455" s="12">
        <f t="shared" si="159"/>
        <v>0</v>
      </c>
      <c r="X455" s="12">
        <f>E455-F455</f>
        <v>0</v>
      </c>
      <c r="Y455" s="26" t="e">
        <f t="shared" si="160"/>
        <v>#DIV/0!</v>
      </c>
    </row>
    <row r="456" spans="1:25" s="20" customFormat="1" ht="22.35" hidden="1" customHeight="1" x14ac:dyDescent="0.25">
      <c r="A456" s="27"/>
      <c r="B456" s="28"/>
      <c r="C456" s="29"/>
      <c r="D456" s="30" t="s">
        <v>34</v>
      </c>
      <c r="E456" s="31">
        <f>SUM(E453:E455)</f>
        <v>0</v>
      </c>
      <c r="F456" s="31">
        <f>SUM(F453:F455)</f>
        <v>0</v>
      </c>
      <c r="G456" s="31">
        <f>SUM(G453:G455)</f>
        <v>0</v>
      </c>
      <c r="H456" s="31">
        <f t="shared" ref="H456:V456" si="161">SUM(H453:H455)</f>
        <v>0</v>
      </c>
      <c r="I456" s="31">
        <f t="shared" si="161"/>
        <v>0</v>
      </c>
      <c r="J456" s="31">
        <f t="shared" si="161"/>
        <v>0</v>
      </c>
      <c r="K456" s="31">
        <f t="shared" si="161"/>
        <v>0</v>
      </c>
      <c r="L456" s="31">
        <f t="shared" si="161"/>
        <v>0</v>
      </c>
      <c r="M456" s="31">
        <f t="shared" si="161"/>
        <v>0</v>
      </c>
      <c r="N456" s="31">
        <f t="shared" si="161"/>
        <v>0</v>
      </c>
      <c r="O456" s="31">
        <f t="shared" si="161"/>
        <v>0</v>
      </c>
      <c r="P456" s="31">
        <f t="shared" si="161"/>
        <v>0</v>
      </c>
      <c r="Q456" s="31">
        <f t="shared" si="161"/>
        <v>0</v>
      </c>
      <c r="R456" s="31">
        <f t="shared" si="161"/>
        <v>0</v>
      </c>
      <c r="S456" s="31">
        <f t="shared" si="161"/>
        <v>0</v>
      </c>
      <c r="T456" s="31">
        <f t="shared" si="161"/>
        <v>0</v>
      </c>
      <c r="U456" s="31">
        <f t="shared" si="161"/>
        <v>0</v>
      </c>
      <c r="V456" s="31">
        <f t="shared" si="161"/>
        <v>0</v>
      </c>
      <c r="W456" s="31">
        <f>SUM(W453:W455)</f>
        <v>0</v>
      </c>
      <c r="X456" s="31">
        <f>SUM(X453:X455)</f>
        <v>0</v>
      </c>
      <c r="Y456" s="32" t="e">
        <f t="shared" si="160"/>
        <v>#DIV/0!</v>
      </c>
    </row>
    <row r="457" spans="1:25" ht="21" hidden="1" customHeight="1" x14ac:dyDescent="0.25">
      <c r="A457" s="10"/>
      <c r="D457" s="11" t="s">
        <v>35</v>
      </c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>
        <f>E457-F457</f>
        <v>0</v>
      </c>
      <c r="Y457" s="26" t="e">
        <f t="shared" si="160"/>
        <v>#DIV/0!</v>
      </c>
    </row>
    <row r="458" spans="1:25" s="20" customFormat="1" ht="20.45" hidden="1" customHeight="1" thickBot="1" x14ac:dyDescent="0.3">
      <c r="A458" s="33"/>
      <c r="B458" s="34"/>
      <c r="C458" s="35"/>
      <c r="D458" s="36" t="s">
        <v>36</v>
      </c>
      <c r="E458" s="37">
        <f>E457+E456</f>
        <v>0</v>
      </c>
      <c r="F458" s="37">
        <f>F457+F456</f>
        <v>0</v>
      </c>
      <c r="G458" s="37">
        <f>G457+G456</f>
        <v>0</v>
      </c>
      <c r="H458" s="37">
        <f t="shared" ref="H458:V458" si="162">H457+H456</f>
        <v>0</v>
      </c>
      <c r="I458" s="37">
        <f t="shared" si="162"/>
        <v>0</v>
      </c>
      <c r="J458" s="37">
        <f t="shared" si="162"/>
        <v>0</v>
      </c>
      <c r="K458" s="37">
        <f t="shared" si="162"/>
        <v>0</v>
      </c>
      <c r="L458" s="37">
        <f t="shared" si="162"/>
        <v>0</v>
      </c>
      <c r="M458" s="37">
        <f t="shared" si="162"/>
        <v>0</v>
      </c>
      <c r="N458" s="37">
        <f t="shared" si="162"/>
        <v>0</v>
      </c>
      <c r="O458" s="37">
        <f t="shared" si="162"/>
        <v>0</v>
      </c>
      <c r="P458" s="37">
        <f t="shared" si="162"/>
        <v>0</v>
      </c>
      <c r="Q458" s="37">
        <f t="shared" si="162"/>
        <v>0</v>
      </c>
      <c r="R458" s="37">
        <f t="shared" si="162"/>
        <v>0</v>
      </c>
      <c r="S458" s="37">
        <f t="shared" si="162"/>
        <v>0</v>
      </c>
      <c r="T458" s="37">
        <f t="shared" si="162"/>
        <v>0</v>
      </c>
      <c r="U458" s="37">
        <f t="shared" si="162"/>
        <v>0</v>
      </c>
      <c r="V458" s="37">
        <f t="shared" si="162"/>
        <v>0</v>
      </c>
      <c r="W458" s="37">
        <f>W457+W456</f>
        <v>0</v>
      </c>
      <c r="X458" s="37">
        <f>X457+X456</f>
        <v>0</v>
      </c>
      <c r="Y458" s="38" t="e">
        <f t="shared" si="160"/>
        <v>#DIV/0!</v>
      </c>
    </row>
    <row r="459" spans="1:25" ht="16.5" thickTop="1" x14ac:dyDescent="0.25">
      <c r="A459" s="10"/>
      <c r="D459" s="11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3"/>
    </row>
    <row r="460" spans="1:25" hidden="1" x14ac:dyDescent="0.25">
      <c r="A460" s="10"/>
      <c r="D460" s="11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3"/>
    </row>
    <row r="461" spans="1:25" s="20" customFormat="1" ht="20.45" customHeight="1" x14ac:dyDescent="0.25">
      <c r="A461" s="39"/>
      <c r="B461" s="24" t="s">
        <v>110</v>
      </c>
      <c r="C461" s="22"/>
      <c r="D461" s="17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26"/>
    </row>
    <row r="462" spans="1:25" s="20" customFormat="1" ht="20.45" customHeight="1" x14ac:dyDescent="0.25">
      <c r="A462" s="39"/>
      <c r="B462" s="24"/>
      <c r="C462" s="22"/>
      <c r="D462" s="17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26"/>
    </row>
    <row r="463" spans="1:25" ht="16.350000000000001" customHeight="1" x14ac:dyDescent="0.25">
      <c r="A463" s="10"/>
      <c r="D463" s="11" t="s">
        <v>32</v>
      </c>
      <c r="E463" s="12">
        <f t="shared" ref="E463:V464" si="163">E453+E406+E376</f>
        <v>5777548000</v>
      </c>
      <c r="F463" s="12">
        <f t="shared" si="163"/>
        <v>340027734.93000001</v>
      </c>
      <c r="G463" s="12">
        <f t="shared" si="163"/>
        <v>32908997.059999999</v>
      </c>
      <c r="H463" s="12">
        <f t="shared" si="163"/>
        <v>26389294.560000002</v>
      </c>
      <c r="I463" s="12">
        <f t="shared" si="163"/>
        <v>12108383.280000001</v>
      </c>
      <c r="J463" s="12">
        <f t="shared" si="163"/>
        <v>10475378.32</v>
      </c>
      <c r="K463" s="12">
        <f t="shared" si="163"/>
        <v>8998467.5299999993</v>
      </c>
      <c r="L463" s="12">
        <f t="shared" si="163"/>
        <v>19229520.460000001</v>
      </c>
      <c r="M463" s="12">
        <f t="shared" si="163"/>
        <v>20181236.950000003</v>
      </c>
      <c r="N463" s="12">
        <f t="shared" si="163"/>
        <v>15637967.35</v>
      </c>
      <c r="O463" s="12">
        <f t="shared" si="163"/>
        <v>27581779.629999999</v>
      </c>
      <c r="P463" s="12">
        <f t="shared" si="163"/>
        <v>26123878.91</v>
      </c>
      <c r="Q463" s="12">
        <f t="shared" si="163"/>
        <v>19157213.77</v>
      </c>
      <c r="R463" s="12">
        <f t="shared" si="163"/>
        <v>20401410.309999999</v>
      </c>
      <c r="S463" s="12">
        <f t="shared" si="163"/>
        <v>30532464.709999997</v>
      </c>
      <c r="T463" s="12">
        <f t="shared" si="163"/>
        <v>23363167.379999999</v>
      </c>
      <c r="U463" s="12">
        <f t="shared" si="163"/>
        <v>24671892.039999999</v>
      </c>
      <c r="V463" s="12">
        <f t="shared" si="163"/>
        <v>6494345.79</v>
      </c>
      <c r="W463" s="12">
        <f>W453+W406+W376</f>
        <v>15772336.879999999</v>
      </c>
      <c r="X463" s="12">
        <f>E463-F463</f>
        <v>5437520265.0699997</v>
      </c>
      <c r="Y463" s="26">
        <f t="shared" ref="Y463:Y469" si="164">F463/E463</f>
        <v>5.8853294672757371E-2</v>
      </c>
    </row>
    <row r="464" spans="1:25" x14ac:dyDescent="0.25">
      <c r="A464" s="10"/>
      <c r="D464" s="11" t="s">
        <v>33</v>
      </c>
      <c r="E464" s="12">
        <f t="shared" si="163"/>
        <v>123347383000</v>
      </c>
      <c r="F464" s="12">
        <f t="shared" si="163"/>
        <v>2704099169.7399998</v>
      </c>
      <c r="G464" s="12">
        <f t="shared" si="163"/>
        <v>754051223.38999999</v>
      </c>
      <c r="H464" s="12">
        <f t="shared" si="163"/>
        <v>105050609.80999999</v>
      </c>
      <c r="I464" s="12">
        <f t="shared" si="163"/>
        <v>8075256.8900000006</v>
      </c>
      <c r="J464" s="12">
        <f t="shared" si="163"/>
        <v>74627595.529999986</v>
      </c>
      <c r="K464" s="12">
        <f t="shared" si="163"/>
        <v>13538246.950000001</v>
      </c>
      <c r="L464" s="12">
        <f t="shared" si="163"/>
        <v>40140887.149999999</v>
      </c>
      <c r="M464" s="12">
        <f t="shared" si="163"/>
        <v>19615015.82</v>
      </c>
      <c r="N464" s="12">
        <f t="shared" si="163"/>
        <v>231073572.90000001</v>
      </c>
      <c r="O464" s="12">
        <f t="shared" si="163"/>
        <v>280632445.38</v>
      </c>
      <c r="P464" s="12">
        <f t="shared" si="163"/>
        <v>64391322.599999994</v>
      </c>
      <c r="Q464" s="12">
        <f t="shared" si="163"/>
        <v>227121924.65000001</v>
      </c>
      <c r="R464" s="12">
        <f t="shared" si="163"/>
        <v>17390828.68</v>
      </c>
      <c r="S464" s="12">
        <f t="shared" si="163"/>
        <v>247586406.29000002</v>
      </c>
      <c r="T464" s="12">
        <f t="shared" si="163"/>
        <v>282269128.91000003</v>
      </c>
      <c r="U464" s="12">
        <f t="shared" si="163"/>
        <v>155024371.53999999</v>
      </c>
      <c r="V464" s="12">
        <f t="shared" si="163"/>
        <v>281278.82999999996</v>
      </c>
      <c r="W464" s="12">
        <f>W454+W407+W377</f>
        <v>183229054.41999999</v>
      </c>
      <c r="X464" s="12">
        <f>E464-F464</f>
        <v>120643283830.25999</v>
      </c>
      <c r="Y464" s="26">
        <f t="shared" si="164"/>
        <v>2.1922631060117423E-2</v>
      </c>
    </row>
    <row r="465" spans="1:25" x14ac:dyDescent="0.25">
      <c r="A465" s="10"/>
      <c r="D465" s="11" t="s">
        <v>59</v>
      </c>
      <c r="E465" s="12">
        <f>E378</f>
        <v>781732000</v>
      </c>
      <c r="F465" s="12">
        <f>F378</f>
        <v>0</v>
      </c>
      <c r="G465" s="12">
        <f>G378</f>
        <v>0</v>
      </c>
      <c r="H465" s="12">
        <f t="shared" ref="H465:V465" si="165">H378</f>
        <v>0</v>
      </c>
      <c r="I465" s="12">
        <f t="shared" si="165"/>
        <v>0</v>
      </c>
      <c r="J465" s="12">
        <f t="shared" si="165"/>
        <v>0</v>
      </c>
      <c r="K465" s="12">
        <f t="shared" si="165"/>
        <v>0</v>
      </c>
      <c r="L465" s="12">
        <f t="shared" si="165"/>
        <v>0</v>
      </c>
      <c r="M465" s="12">
        <f t="shared" si="165"/>
        <v>0</v>
      </c>
      <c r="N465" s="12">
        <f t="shared" si="165"/>
        <v>0</v>
      </c>
      <c r="O465" s="12">
        <f t="shared" si="165"/>
        <v>0</v>
      </c>
      <c r="P465" s="12">
        <f t="shared" si="165"/>
        <v>0</v>
      </c>
      <c r="Q465" s="12">
        <f t="shared" si="165"/>
        <v>0</v>
      </c>
      <c r="R465" s="12">
        <f t="shared" si="165"/>
        <v>0</v>
      </c>
      <c r="S465" s="12">
        <f t="shared" si="165"/>
        <v>0</v>
      </c>
      <c r="T465" s="12">
        <f t="shared" si="165"/>
        <v>0</v>
      </c>
      <c r="U465" s="12">
        <f t="shared" si="165"/>
        <v>0</v>
      </c>
      <c r="V465" s="12">
        <f t="shared" si="165"/>
        <v>0</v>
      </c>
      <c r="W465" s="12">
        <f>W378</f>
        <v>0</v>
      </c>
      <c r="X465" s="12">
        <f>E465-F465</f>
        <v>781732000</v>
      </c>
      <c r="Y465" s="26">
        <f t="shared" si="164"/>
        <v>0</v>
      </c>
    </row>
    <row r="466" spans="1:25" x14ac:dyDescent="0.25">
      <c r="A466" s="10"/>
      <c r="D466" s="11" t="s">
        <v>8</v>
      </c>
      <c r="E466" s="12">
        <f>E455+E408+E379</f>
        <v>30852000</v>
      </c>
      <c r="F466" s="12">
        <f>F455+F408+F379</f>
        <v>0</v>
      </c>
      <c r="G466" s="12">
        <f>G455+G408+G379</f>
        <v>0</v>
      </c>
      <c r="H466" s="12">
        <f t="shared" ref="H466:V466" si="166">H455+H408+H379</f>
        <v>0</v>
      </c>
      <c r="I466" s="12">
        <f t="shared" si="166"/>
        <v>0</v>
      </c>
      <c r="J466" s="12">
        <f t="shared" si="166"/>
        <v>0</v>
      </c>
      <c r="K466" s="12">
        <f t="shared" si="166"/>
        <v>0</v>
      </c>
      <c r="L466" s="12">
        <f t="shared" si="166"/>
        <v>0</v>
      </c>
      <c r="M466" s="12">
        <f t="shared" si="166"/>
        <v>0</v>
      </c>
      <c r="N466" s="12">
        <f t="shared" si="166"/>
        <v>0</v>
      </c>
      <c r="O466" s="12">
        <f t="shared" si="166"/>
        <v>0</v>
      </c>
      <c r="P466" s="12">
        <f t="shared" si="166"/>
        <v>0</v>
      </c>
      <c r="Q466" s="12">
        <f t="shared" si="166"/>
        <v>0</v>
      </c>
      <c r="R466" s="12">
        <f t="shared" si="166"/>
        <v>0</v>
      </c>
      <c r="S466" s="12">
        <f t="shared" si="166"/>
        <v>0</v>
      </c>
      <c r="T466" s="12">
        <f t="shared" si="166"/>
        <v>0</v>
      </c>
      <c r="U466" s="12">
        <f t="shared" si="166"/>
        <v>0</v>
      </c>
      <c r="V466" s="12">
        <f t="shared" si="166"/>
        <v>0</v>
      </c>
      <c r="W466" s="12">
        <f>W455+W408+W379</f>
        <v>0</v>
      </c>
      <c r="X466" s="12">
        <f>E466-F466</f>
        <v>30852000</v>
      </c>
      <c r="Y466" s="26">
        <f t="shared" si="164"/>
        <v>0</v>
      </c>
    </row>
    <row r="467" spans="1:25" s="20" customFormat="1" ht="22.35" customHeight="1" x14ac:dyDescent="0.25">
      <c r="A467" s="27"/>
      <c r="B467" s="28"/>
      <c r="C467" s="29"/>
      <c r="D467" s="30" t="s">
        <v>34</v>
      </c>
      <c r="E467" s="31">
        <f>SUM(E463:E466)</f>
        <v>129937515000</v>
      </c>
      <c r="F467" s="31">
        <f>SUM(F463:F466)</f>
        <v>3044126904.6699996</v>
      </c>
      <c r="G467" s="31">
        <f>SUM(G463:G466)</f>
        <v>786960220.44999993</v>
      </c>
      <c r="H467" s="31">
        <f t="shared" ref="H467:V467" si="167">SUM(H463:H466)</f>
        <v>131439904.36999999</v>
      </c>
      <c r="I467" s="31">
        <f t="shared" si="167"/>
        <v>20183640.170000002</v>
      </c>
      <c r="J467" s="31">
        <f t="shared" si="167"/>
        <v>85102973.849999994</v>
      </c>
      <c r="K467" s="31">
        <f t="shared" si="167"/>
        <v>22536714.48</v>
      </c>
      <c r="L467" s="31">
        <f t="shared" si="167"/>
        <v>59370407.609999999</v>
      </c>
      <c r="M467" s="31">
        <f t="shared" si="167"/>
        <v>39796252.770000003</v>
      </c>
      <c r="N467" s="31">
        <f t="shared" si="167"/>
        <v>246711540.25</v>
      </c>
      <c r="O467" s="31">
        <f t="shared" si="167"/>
        <v>308214225.00999999</v>
      </c>
      <c r="P467" s="31">
        <f t="shared" si="167"/>
        <v>90515201.50999999</v>
      </c>
      <c r="Q467" s="31">
        <f t="shared" si="167"/>
        <v>246279138.42000002</v>
      </c>
      <c r="R467" s="31">
        <f t="shared" si="167"/>
        <v>37792238.989999995</v>
      </c>
      <c r="S467" s="31">
        <f t="shared" si="167"/>
        <v>278118871</v>
      </c>
      <c r="T467" s="31">
        <f t="shared" si="167"/>
        <v>305632296.29000002</v>
      </c>
      <c r="U467" s="31">
        <f t="shared" si="167"/>
        <v>179696263.57999998</v>
      </c>
      <c r="V467" s="31">
        <f t="shared" si="167"/>
        <v>6775624.6200000001</v>
      </c>
      <c r="W467" s="31">
        <f>SUM(W463:W466)</f>
        <v>199001391.29999998</v>
      </c>
      <c r="X467" s="31">
        <f>SUM(X463:X466)</f>
        <v>126893388095.32999</v>
      </c>
      <c r="Y467" s="32">
        <f t="shared" si="164"/>
        <v>2.3427621381477085E-2</v>
      </c>
    </row>
    <row r="468" spans="1:25" ht="21" customHeight="1" x14ac:dyDescent="0.25">
      <c r="A468" s="10"/>
      <c r="D468" s="11" t="s">
        <v>35</v>
      </c>
      <c r="E468" s="12">
        <f>E410+E381</f>
        <v>113902000</v>
      </c>
      <c r="F468" s="12">
        <f>F410+F381</f>
        <v>7485949.7500000009</v>
      </c>
      <c r="G468" s="12">
        <f>G410+G381</f>
        <v>1890560.88</v>
      </c>
      <c r="H468" s="12">
        <f t="shared" ref="H468:V468" si="168">H410+H381</f>
        <v>1294759.08</v>
      </c>
      <c r="I468" s="12">
        <f t="shared" si="168"/>
        <v>0</v>
      </c>
      <c r="J468" s="12">
        <f t="shared" si="168"/>
        <v>341157.12</v>
      </c>
      <c r="K468" s="12">
        <f t="shared" si="168"/>
        <v>0</v>
      </c>
      <c r="L468" s="12">
        <f t="shared" si="168"/>
        <v>514434.49000000005</v>
      </c>
      <c r="M468" s="12">
        <f t="shared" si="168"/>
        <v>582143.64</v>
      </c>
      <c r="N468" s="12">
        <f t="shared" si="168"/>
        <v>264243.45</v>
      </c>
      <c r="O468" s="12">
        <f t="shared" si="168"/>
        <v>383147.89</v>
      </c>
      <c r="P468" s="12">
        <f t="shared" si="168"/>
        <v>429830.94999999995</v>
      </c>
      <c r="Q468" s="12">
        <f t="shared" si="168"/>
        <v>493729.41000000003</v>
      </c>
      <c r="R468" s="12">
        <f t="shared" si="168"/>
        <v>315790.92</v>
      </c>
      <c r="S468" s="12">
        <f t="shared" si="168"/>
        <v>0</v>
      </c>
      <c r="T468" s="12">
        <f t="shared" si="168"/>
        <v>0</v>
      </c>
      <c r="U468" s="12">
        <f t="shared" si="168"/>
        <v>606146.67999999993</v>
      </c>
      <c r="V468" s="12">
        <f t="shared" si="168"/>
        <v>370005.24</v>
      </c>
      <c r="W468" s="12">
        <f>W410+W381</f>
        <v>0</v>
      </c>
      <c r="X468" s="12">
        <f>E468-F468</f>
        <v>106416050.25</v>
      </c>
      <c r="Y468" s="26">
        <f t="shared" si="164"/>
        <v>6.572272435953716E-2</v>
      </c>
    </row>
    <row r="469" spans="1:25" s="20" customFormat="1" ht="25.35" customHeight="1" thickBot="1" x14ac:dyDescent="0.3">
      <c r="A469" s="33"/>
      <c r="B469" s="34"/>
      <c r="C469" s="35"/>
      <c r="D469" s="36" t="s">
        <v>36</v>
      </c>
      <c r="E469" s="37">
        <f>E468+E467</f>
        <v>130051417000</v>
      </c>
      <c r="F469" s="37">
        <f>F468+F467</f>
        <v>3051612854.4199996</v>
      </c>
      <c r="G469" s="37">
        <f>G468+G467</f>
        <v>788850781.32999992</v>
      </c>
      <c r="H469" s="37">
        <f t="shared" ref="H469:V469" si="169">H468+H467</f>
        <v>132734663.44999999</v>
      </c>
      <c r="I469" s="37">
        <f t="shared" si="169"/>
        <v>20183640.170000002</v>
      </c>
      <c r="J469" s="37">
        <f t="shared" si="169"/>
        <v>85444130.969999999</v>
      </c>
      <c r="K469" s="37">
        <f t="shared" si="169"/>
        <v>22536714.48</v>
      </c>
      <c r="L469" s="37">
        <f t="shared" si="169"/>
        <v>59884842.100000001</v>
      </c>
      <c r="M469" s="37">
        <f t="shared" si="169"/>
        <v>40378396.410000004</v>
      </c>
      <c r="N469" s="37">
        <f t="shared" si="169"/>
        <v>246975783.69999999</v>
      </c>
      <c r="O469" s="37">
        <f t="shared" si="169"/>
        <v>308597372.89999998</v>
      </c>
      <c r="P469" s="37">
        <f t="shared" si="169"/>
        <v>90945032.459999993</v>
      </c>
      <c r="Q469" s="37">
        <f t="shared" si="169"/>
        <v>246772867.83000001</v>
      </c>
      <c r="R469" s="37">
        <f t="shared" si="169"/>
        <v>38108029.909999996</v>
      </c>
      <c r="S469" s="37">
        <f t="shared" si="169"/>
        <v>278118871</v>
      </c>
      <c r="T469" s="37">
        <f t="shared" si="169"/>
        <v>305632296.29000002</v>
      </c>
      <c r="U469" s="37">
        <f t="shared" si="169"/>
        <v>180302410.25999999</v>
      </c>
      <c r="V469" s="37">
        <f t="shared" si="169"/>
        <v>7145629.8600000003</v>
      </c>
      <c r="W469" s="37">
        <f>W468+W467</f>
        <v>199001391.29999998</v>
      </c>
      <c r="X469" s="37">
        <f>X468+X467</f>
        <v>126999804145.57999</v>
      </c>
      <c r="Y469" s="38">
        <f t="shared" si="164"/>
        <v>2.3464664398235659E-2</v>
      </c>
    </row>
    <row r="470" spans="1:25" ht="16.5" thickTop="1" x14ac:dyDescent="0.25"/>
    <row r="471" spans="1:25" s="45" customFormat="1" ht="15" x14ac:dyDescent="0.25">
      <c r="A471" s="45" t="s">
        <v>111</v>
      </c>
      <c r="B471" s="41"/>
      <c r="C471" s="41"/>
      <c r="E471" s="71" t="s">
        <v>112</v>
      </c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</row>
    <row r="474" spans="1:25" s="20" customFormat="1" x14ac:dyDescent="0.25">
      <c r="A474" s="20" t="s">
        <v>113</v>
      </c>
      <c r="B474" s="24"/>
      <c r="C474" s="22"/>
      <c r="E474" s="72" t="s">
        <v>114</v>
      </c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 t="s">
        <v>115</v>
      </c>
    </row>
    <row r="475" spans="1:25" x14ac:dyDescent="0.25">
      <c r="A475" s="1" t="s">
        <v>116</v>
      </c>
      <c r="E475" s="4" t="s">
        <v>117</v>
      </c>
      <c r="X475" s="4" t="s">
        <v>118</v>
      </c>
    </row>
  </sheetData>
  <mergeCells count="6">
    <mergeCell ref="A2:Y2"/>
    <mergeCell ref="A3:Y3"/>
    <mergeCell ref="A4:Y4"/>
    <mergeCell ref="A5:Y5"/>
    <mergeCell ref="A6:Y6"/>
    <mergeCell ref="A8:D8"/>
  </mergeCells>
  <printOptions horizontalCentered="1"/>
  <pageMargins left="0.02" right="0.02" top="0.02" bottom="0.02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2018-02-12T02:20:52Z</dcterms:created>
  <dcterms:modified xsi:type="dcterms:W3CDTF">2018-02-12T02:21:59Z</dcterms:modified>
</cp:coreProperties>
</file>